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l07jofls2\9900159_介護保険事業所情報$\06_処遇改善加算\R7年度\02_実績報告書（Ｒ８年度実施）\●通知文関係\8.5.XX_第１回周知\様式\"/>
    </mc:Choice>
  </mc:AlternateContent>
  <xr:revisionPtr revIDLastSave="0" documentId="13_ncr:1_{3FB5D5BB-6B61-48EB-ABED-1A1085A92C24}" xr6:coauthVersionLast="47" xr6:coauthVersionMax="47" xr10:uidLastSave="{00000000-0000-0000-0000-000000000000}"/>
  <bookViews>
    <workbookView xWindow="38280" yWindow="-120" windowWidth="29040" windowHeight="157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基本情報入力シート!$A$1:$AA$53</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K53" i="15" l="1"/>
  <c r="AB55" i="15"/>
  <c r="AH55" i="15" s="1"/>
  <c r="Q28" i="15"/>
  <c r="Q26" i="15" s="1"/>
  <c r="AK163" i="15" l="1"/>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<sst xmlns="http://schemas.openxmlformats.org/spreadsheetml/2006/main" count="4409" uniqueCount="2223">
  <si>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</si>
  <si>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</si>
  <si>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</si>
  <si>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</si>
  <si>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</si>
  <si>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</si>
  <si>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</si>
  <si>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</si>
  <si>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</si>
  <si>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</si>
  <si>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</si>
  <si>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</si>
  <si>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</si>
  <si>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</si>
  <si>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</si>
  <si>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</si>
  <si>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</si>
  <si>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</si>
  <si>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</si>
  <si>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</si>
  <si>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</si>
  <si>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</si>
  <si>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</si>
  <si>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</si>
  <si>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</si>
  <si>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</si>
  <si>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</si>
  <si>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</si>
  <si>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</si>
  <si>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</si>
  <si>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</si>
  <si>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</si>
  <si>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</si>
  <si>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</si>
  <si>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</si>
  <si>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</si>
  <si>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</si>
  <si>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</si>
  <si>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</si>
  <si>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</si>
  <si>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</si>
  <si>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</si>
  <si>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</si>
  <si>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</si>
  <si>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</si>
  <si>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</si>
  <si>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</si>
  <si>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</si>
  <si>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</si>
  <si>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</si>
  <si>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</si>
  <si>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</si>
  <si>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</si>
  <si>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</si>
  <si>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</si>
  <si>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</si>
  <si>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</si>
  <si>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</si>
  <si>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</si>
  <si>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</si>
  <si>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</si>
  <si>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</si>
  <si>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</si>
  <si>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</si>
  <si>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</si>
  <si>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</si>
  <si>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</si>
  <si>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</si>
  <si>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</si>
  <si>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</si>
  <si>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</si>
  <si>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</si>
  <si>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</si>
  <si>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</si>
  <si>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</si>
  <si>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</si>
  <si>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</si>
  <si>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</si>
  <si>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</si>
  <si>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</si>
  <si>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</si>
  <si>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</si>
  <si>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</si>
  <si>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</si>
  <si>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</si>
  <si>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</si>
  <si>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</si>
  <si>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</si>
  <si>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</si>
  <si>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</si>
  <si>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</si>
  <si>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</si>
  <si>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</si>
  <si>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</si>
  <si>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</si>
  <si>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</si>
  <si>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</si>
  <si>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</si>
  <si>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</si>
  <si>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</si>
  <si>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</si>
  <si>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</si>
  <si>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</si>
  <si>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</si>
  <si>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</si>
  <si>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</si>
  <si>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</si>
  <si>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</si>
  <si>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</si>
  <si>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</si>
  <si>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</si>
  <si>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</si>
  <si>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</si>
  <si>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</si>
  <si>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</si>
  <si>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</si>
  <si>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</si>
  <si>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</si>
  <si>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</si>
  <si>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</si>
  <si>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</si>
  <si>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</si>
  <si>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</si>
  <si>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</si>
  <si>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</si>
  <si>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</si>
  <si>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</si>
  <si>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</si>
  <si>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</si>
  <si>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</si>
  <si>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</si>
  <si>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</si>
  <si>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</si>
  <si>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</si>
  <si>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</si>
  <si>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</si>
  <si>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</si>
  <si>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</si>
  <si>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</si>
  <si>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</si>
  <si>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</si>
  <si>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</si>
  <si>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</si>
  <si>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</si>
  <si>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</si>
  <si>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</si>
  <si>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</si>
  <si>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</si>
  <si>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</si>
  <si>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</si>
  <si>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</si>
  <si>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</si>
  <si>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</si>
  <si>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</si>
  <si>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</si>
  <si>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</si>
  <si>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</si>
  <si>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</si>
  <si>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</si>
  <si>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</si>
  <si>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</si>
  <si>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</si>
  <si>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</si>
  <si>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</si>
  <si>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</si>
  <si>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</si>
  <si>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</si>
  <si>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</si>
  <si>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</si>
  <si>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</si>
  <si>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</si>
  <si>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</si>
  <si>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</si>
  <si>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</si>
  <si>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</si>
  <si>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</si>
  <si>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</si>
  <si>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</si>
  <si>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</si>
  <si>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</si>
  <si>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</si>
  <si>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</si>
  <si>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</si>
  <si>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</si>
  <si>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</si>
  <si>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</si>
  <si>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</si>
  <si>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</si>
  <si>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</si>
  <si>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</si>
  <si>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</si>
  <si>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</si>
  <si>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</si>
  <si>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</si>
  <si>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</si>
  <si>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</si>
  <si>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</si>
  <si>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</si>
  <si>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</si>
  <si>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</si>
  <si>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</si>
  <si>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</si>
  <si>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</si>
  <si>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</si>
  <si>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</si>
  <si>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</si>
  <si>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</si>
  <si>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</si>
  <si>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</si>
  <si>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</si>
  <si>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</si>
  <si>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</si>
  <si>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</si>
  <si>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</si>
  <si>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</si>
  <si>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</si>
  <si>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</si>
  <si>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</si>
  <si>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</si>
  <si>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</si>
  <si>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</si>
  <si>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</si>
  <si>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</si>
  <si>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</si>
  <si>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</si>
  <si>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</si>
  <si>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</si>
  <si>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</si>
  <si>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</si>
  <si>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</si>
  <si>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</si>
  <si>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</si>
  <si>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</si>
  <si>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</si>
  <si>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</si>
  <si>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</si>
  <si>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</si>
  <si>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</si>
  <si>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</si>
  <si>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</si>
  <si>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</si>
  <si>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</si>
  <si>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</si>
  <si>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</si>
  <si>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</si>
  <si>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</si>
  <si>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</si>
  <si>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</si>
  <si>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</si>
  <si>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</si>
  <si>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</si>
  <si>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</si>
  <si>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</si>
  <si>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</si>
  <si>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</si>
  <si>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</si>
  <si>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</si>
  <si>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</si>
  <si>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</si>
  <si>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</si>
  <si>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</si>
  <si>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</si>
  <si>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</si>
  <si>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</si>
  <si>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</si>
  <si>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</si>
  <si>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</si>
  <si>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</si>
  <si>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</si>
  <si>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</si>
  <si>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</si>
  <si>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</si>
  <si>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</si>
  <si>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</si>
  <si>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</si>
  <si>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</si>
  <si>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</si>
  <si>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</si>
  <si>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</si>
  <si>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</si>
  <si>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</si>
  <si>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</si>
  <si>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</si>
  <si>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</si>
  <si>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</si>
  <si>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</si>
  <si>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</si>
  <si>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</si>
  <si>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</si>
  <si>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</si>
  <si>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</si>
  <si>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</si>
  <si>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</si>
  <si>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</si>
  <si>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</si>
  <si>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</si>
  <si>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</si>
  <si>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</si>
  <si>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</si>
  <si>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</si>
  <si>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</si>
  <si>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</si>
  <si>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</si>
  <si>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</si>
  <si>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</si>
  <si>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</si>
  <si>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</si>
  <si>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</si>
  <si>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</si>
  <si>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</si>
  <si>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</si>
  <si>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</si>
  <si>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</si>
  <si>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</si>
  <si>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</si>
  <si>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</si>
  <si>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</si>
  <si>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</si>
  <si>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</si>
  <si>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</si>
  <si>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</si>
  <si>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</si>
  <si>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</si>
  <si>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</si>
  <si>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</si>
  <si>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</si>
  <si>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</si>
  <si>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</si>
  <si>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</si>
  <si>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</si>
  <si>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</si>
  <si>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</si>
  <si>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</si>
  <si>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</si>
  <si>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</si>
  <si>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</si>
  <si>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</si>
  <si>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</si>
  <si>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</si>
  <si>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</si>
  <si>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</si>
  <si>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</si>
  <si>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</si>
  <si>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</si>
  <si>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</si>
  <si>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</si>
  <si>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</si>
  <si>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</si>
  <si>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</si>
  <si>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</si>
  <si>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</si>
  <si>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</si>
  <si>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</si>
  <si>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</si>
  <si>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</si>
  <si>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</si>
  <si>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</si>
  <si>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</si>
  <si>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</si>
  <si>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</si>
  <si>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</si>
  <si>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</si>
  <si>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</si>
  <si>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</si>
  <si>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</si>
  <si>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</si>
  <si>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</si>
  <si>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</si>
  <si>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</si>
  <si>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</si>
  <si>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</si>
  <si>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</si>
  <si>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</si>
  <si>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</si>
  <si>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</si>
  <si>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</si>
  <si>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</si>
  <si>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</si>
  <si>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</si>
  <si>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</si>
  <si>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</si>
  <si>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</si>
  <si>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</si>
  <si>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</si>
  <si>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</si>
  <si>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</si>
  <si>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</si>
  <si>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</si>
  <si>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</si>
  <si>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</si>
  <si>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</si>
  <si>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</si>
  <si>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</si>
  <si>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</si>
  <si>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</si>
  <si>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</si>
  <si>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</si>
  <si>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</si>
  <si>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</si>
  <si>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</si>
  <si>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</si>
  <si>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</si>
  <si>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</si>
  <si>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</si>
  <si>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</si>
  <si>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</si>
  <si>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</si>
  <si>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</si>
  <si>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</si>
  <si>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</si>
  <si>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</si>
  <si>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</si>
  <si>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</si>
  <si>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</si>
  <si>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</si>
  <si>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</si>
  <si>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</si>
  <si>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</si>
  <si>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</si>
  <si>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</si>
  <si>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</si>
  <si>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</si>
  <si>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</si>
  <si>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</si>
  <si>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</si>
  <si>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</si>
  <si>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</si>
  <si>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</si>
  <si>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</si>
  <si>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</si>
  <si>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</si>
  <si>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</si>
  <si>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</si>
  <si>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</si>
  <si>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</si>
  <si>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</si>
  <si>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</si>
  <si>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</si>
  <si>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</si>
  <si>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</si>
  <si>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</si>
  <si>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</si>
  <si>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</si>
  <si>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</si>
  <si>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</si>
  <si>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</si>
  <si>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</si>
  <si>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</si>
  <si>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</si>
  <si>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</si>
  <si>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</si>
  <si>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</si>
  <si>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</si>
  <si>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</si>
  <si>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</si>
  <si>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</si>
  <si>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</si>
  <si>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</si>
  <si>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</si>
  <si>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</si>
  <si>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</si>
  <si>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</si>
  <si>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</si>
  <si>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</si>
  <si>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</si>
  <si>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</si>
  <si>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</si>
  <si>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</si>
  <si>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</si>
  <si>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</si>
  <si>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</si>
  <si>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</si>
  <si>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</si>
  <si>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</si>
  <si>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</si>
  <si>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</si>
  <si>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</si>
  <si>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</si>
  <si>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</si>
  <si>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</si>
  <si>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</si>
  <si>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</si>
  <si>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</si>
  <si>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</si>
  <si>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</si>
  <si>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</si>
  <si>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</si>
  <si>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</si>
  <si>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</si>
  <si>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</si>
  <si>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</si>
  <si>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</si>
  <si>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</si>
  <si>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</si>
  <si>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</si>
  <si>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</si>
  <si>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</si>
  <si>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</si>
  <si>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</si>
  <si>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</si>
  <si>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</si>
  <si>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</si>
  <si>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</si>
  <si>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</si>
  <si>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</si>
  <si>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</si>
  <si>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</si>
  <si>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</si>
  <si>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</si>
  <si>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</si>
  <si>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</si>
  <si>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</si>
  <si>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</si>
  <si>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</si>
  <si>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</si>
  <si>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</si>
  <si>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</si>
  <si>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</si>
  <si>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</si>
  <si>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</si>
  <si>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</si>
  <si>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</si>
  <si>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</si>
  <si>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</si>
  <si>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</si>
  <si>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</si>
  <si>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</si>
  <si>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</si>
  <si>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</si>
  <si>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</si>
  <si>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</si>
  <si>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</si>
  <si>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</si>
  <si>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</si>
  <si>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</si>
  <si>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</si>
  <si>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</si>
  <si>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</si>
  <si>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</si>
  <si>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</si>
  <si>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</si>
  <si>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</si>
  <si>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</si>
  <si>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</si>
  <si>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</si>
  <si>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</si>
  <si>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</si>
  <si>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</si>
  <si>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</si>
  <si>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</si>
  <si>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</si>
  <si>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</si>
  <si>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</si>
  <si>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</si>
  <si>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</si>
  <si>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</si>
  <si>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</si>
  <si>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</si>
  <si>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</si>
  <si>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</si>
  <si>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</si>
  <si>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</si>
  <si>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</si>
  <si>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</si>
  <si>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</si>
  <si>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</si>
  <si>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</si>
  <si>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</si>
  <si>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</si>
  <si>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</si>
  <si>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</si>
  <si>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</si>
  <si>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</si>
  <si>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</si>
  <si>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</si>
  <si>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</si>
  <si>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</si>
  <si>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</si>
  <si>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</si>
  <si>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</si>
  <si>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</si>
  <si>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</si>
  <si>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</si>
  <si>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</si>
  <si>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</si>
  <si>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</si>
  <si>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</si>
  <si>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</si>
  <si>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</si>
  <si>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</si>
  <si>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</si>
  <si>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</si>
  <si>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</si>
  <si>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</si>
  <si>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</si>
  <si>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</si>
  <si>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</si>
  <si>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</si>
  <si>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</si>
  <si>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</si>
  <si>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</si>
  <si>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</si>
  <si>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</si>
  <si>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</si>
  <si>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</si>
  <si>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</si>
  <si>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</si>
  <si>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</si>
  <si>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</si>
  <si>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</si>
  <si>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</si>
  <si>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</si>
  <si>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</si>
  <si>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</si>
  <si>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</si>
  <si>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</si>
  <si>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</si>
  <si>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</si>
  <si>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</si>
  <si>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</si>
  <si>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</si>
  <si>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</si>
  <si>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</si>
  <si>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</si>
  <si>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</si>
  <si>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</si>
  <si>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</si>
  <si>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</si>
  <si>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</si>
  <si>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</si>
  <si>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</si>
  <si>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</si>
  <si>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</si>
  <si>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</si>
  <si>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</si>
  <si>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</si>
  <si>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</si>
  <si>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</si>
  <si>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</si>
  <si>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</si>
  <si>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</si>
  <si>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</si>
  <si>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</si>
  <si>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</si>
  <si>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</si>
  <si>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</si>
  <si>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</si>
  <si>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</si>
  <si>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</si>
  <si>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</si>
  <si>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</si>
  <si>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</si>
  <si>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</si>
  <si>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</si>
  <si>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</si>
  <si>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</si>
  <si>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</si>
  <si>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</si>
  <si>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</si>
  <si>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</si>
  <si>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</si>
  <si>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</si>
  <si>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</si>
  <si>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</si>
  <si>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</si>
  <si>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</si>
  <si>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</si>
  <si>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</si>
  <si>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</si>
  <si>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</si>
  <si>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</si>
  <si>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</si>
  <si>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</si>
  <si>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</si>
  <si>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</si>
  <si>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</si>
  <si>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</si>
  <si>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</si>
  <si>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</si>
  <si>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</si>
  <si>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</si>
  <si>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</si>
  <si>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</si>
  <si>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</si>
  <si>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</si>
  <si>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</si>
  <si>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</si>
  <si>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</si>
  <si>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</si>
  <si>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</si>
  <si>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</si>
  <si>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</si>
  <si>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</si>
  <si>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</si>
  <si>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</si>
  <si>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</si>
  <si>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</si>
  <si>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</si>
  <si>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</si>
  <si>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</si>
  <si>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</si>
  <si>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</si>
  <si>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</si>
  <si>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</si>
  <si>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</si>
  <si>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</si>
  <si>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</si>
  <si>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</si>
  <si>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</si>
  <si>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</si>
  <si>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</si>
  <si>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</si>
  <si>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</si>
  <si>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</si>
  <si>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</si>
  <si>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</si>
  <si>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</si>
  <si>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</si>
  <si>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</si>
  <si>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</si>
  <si>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</si>
  <si>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</si>
  <si>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</si>
  <si>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</si>
  <si>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</si>
  <si>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</si>
  <si>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</si>
  <si>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</si>
  <si>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</si>
  <si>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</si>
  <si>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</si>
  <si>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</si>
  <si>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</si>
  <si>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</si>
  <si>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</si>
  <si>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</si>
  <si>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</si>
  <si>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</si>
  <si>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</si>
  <si>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</si>
  <si>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</si>
  <si>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</si>
  <si>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</si>
  <si>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</si>
  <si>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</si>
  <si>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</si>
  <si>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</si>
  <si>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</si>
  <si>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</si>
  <si>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</si>
  <si>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</si>
  <si>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</si>
  <si>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</si>
  <si>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</si>
  <si>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</si>
  <si>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</si>
  <si>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</si>
  <si>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</si>
  <si>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</si>
  <si>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</si>
  <si>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</si>
  <si>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</si>
  <si>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</si>
  <si>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</si>
  <si>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</si>
  <si>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</si>
  <si>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</si>
  <si>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</si>
  <si>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</si>
  <si>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</si>
  <si>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</si>
  <si>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</si>
  <si>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</si>
  <si>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</si>
  <si>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</si>
  <si>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</si>
  <si>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</si>
  <si>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</si>
  <si>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</si>
  <si>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</si>
  <si>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</si>
  <si>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</si>
  <si>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</si>
  <si>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</si>
  <si>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</si>
  <si>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</si>
  <si>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</si>
  <si>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</si>
  <si>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</si>
  <si>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</si>
  <si>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</si>
  <si>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</si>
  <si>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</si>
  <si>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</si>
  <si>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</si>
  <si>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</si>
  <si>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</si>
  <si>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</si>
  <si>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</si>
  <si>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</si>
  <si>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</si>
  <si>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</si>
  <si>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</si>
  <si>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</si>
  <si>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</si>
  <si>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</si>
  <si>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</si>
  <si>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</si>
  <si>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</si>
  <si>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</si>
  <si>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</si>
  <si>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</si>
  <si>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</si>
  <si>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</si>
  <si>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</si>
  <si>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</si>
  <si>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</si>
  <si>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</si>
  <si>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</si>
  <si>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</si>
  <si>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</si>
  <si>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</si>
  <si>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</si>
  <si>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</si>
  <si>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</si>
  <si>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</si>
  <si>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</si>
  <si>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</si>
  <si>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</si>
  <si>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</si>
  <si>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</si>
  <si>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</si>
  <si>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</si>
  <si>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</si>
  <si>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</si>
  <si>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</si>
  <si>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</si>
  <si>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</si>
  <si>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</si>
  <si>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</si>
  <si>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</si>
  <si>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</si>
  <si>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</si>
  <si>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</si>
  <si>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</si>
  <si>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</si>
  <si>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</si>
  <si>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</si>
  <si>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</si>
  <si>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</si>
  <si>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</si>
  <si>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</si>
  <si>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</si>
  <si>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</si>
  <si>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</si>
  <si>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</si>
  <si>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</si>
  <si>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</si>
  <si>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</si>
  <si>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</si>
  <si>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</si>
  <si>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</si>
  <si>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</si>
  <si>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</si>
  <si>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</si>
  <si>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</si>
  <si>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</si>
  <si>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</si>
  <si>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</si>
  <si>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</si>
  <si>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</si>
  <si>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</si>
  <si>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</si>
  <si>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</si>
  <si>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</si>
  <si>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</si>
  <si>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</si>
  <si>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</si>
  <si>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</si>
  <si>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</si>
  <si>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</si>
  <si>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</si>
  <si>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</si>
  <si>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</si>
  <si>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</si>
  <si>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</si>
  <si>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</si>
  <si>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</si>
  <si>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</si>
  <si>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</si>
  <si>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</si>
  <si>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</si>
  <si>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</si>
  <si>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</si>
  <si>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</si>
  <si>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</si>
  <si>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</si>
  <si>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</si>
  <si>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</si>
  <si>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</si>
  <si>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</si>
  <si>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</si>
  <si>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</si>
  <si>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</si>
  <si>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</si>
  <si>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</si>
  <si>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</si>
  <si>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</si>
  <si>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</si>
  <si>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</si>
  <si>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</si>
  <si>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</si>
  <si>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</si>
  <si>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</si>
  <si>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</si>
  <si>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</si>
  <si>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</si>
  <si>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</si>
  <si>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</si>
  <si>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</si>
  <si>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</si>
  <si>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</si>
  <si>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</si>
  <si>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</si>
  <si>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</si>
  <si>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</si>
  <si>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</si>
  <si>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</si>
  <si>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</si>
  <si>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</si>
  <si>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</si>
  <si>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</si>
  <si>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</si>
  <si>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</si>
  <si>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</si>
  <si>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</si>
  <si>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</si>
  <si>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</si>
  <si>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</si>
  <si>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</si>
  <si>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</si>
  <si>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</si>
  <si>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</si>
  <si>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</si>
  <si>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</si>
  <si>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</si>
  <si>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</si>
  <si>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</si>
  <si>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</si>
  <si>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</si>
  <si>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</si>
  <si>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</si>
  <si>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</si>
  <si>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</si>
  <si>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</si>
  <si>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</si>
  <si>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</si>
  <si>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</si>
  <si>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</si>
  <si>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</si>
  <si>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</si>
  <si>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</si>
  <si>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</si>
  <si>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</si>
  <si>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</si>
  <si>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</si>
  <si>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</si>
  <si>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</si>
  <si>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</si>
  <si>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</si>
  <si>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</si>
  <si>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</si>
  <si>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</si>
  <si>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</si>
  <si>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</si>
  <si>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</si>
  <si>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</si>
  <si>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</si>
  <si>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</si>
  <si>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</si>
  <si>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</si>
  <si>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</si>
  <si>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</si>
  <si>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</si>
  <si>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</si>
  <si>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</si>
  <si>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</si>
  <si>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</si>
  <si>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</si>
  <si>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</si>
  <si>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</si>
  <si>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</si>
  <si>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</si>
  <si>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</si>
  <si>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</si>
  <si>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</si>
  <si>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</si>
  <si>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</si>
  <si>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</si>
  <si>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</si>
  <si>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</si>
  <si>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</si>
  <si>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</si>
  <si>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</si>
  <si>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</si>
  <si>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</si>
  <si>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</si>
  <si>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</si>
  <si>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</si>
  <si>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</si>
  <si>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</si>
  <si>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</si>
  <si>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</si>
  <si>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</si>
  <si>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</si>
  <si>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</si>
  <si>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</si>
  <si>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</si>
  <si>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</si>
  <si>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</si>
  <si>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</si>
  <si>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</si>
  <si>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</si>
  <si>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</si>
  <si>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</si>
  <si>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</si>
  <si>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</si>
  <si>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</si>
  <si>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</si>
  <si>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</si>
  <si>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</si>
  <si>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</si>
  <si>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</si>
  <si>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</si>
  <si>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</si>
  <si>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</si>
  <si>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</si>
  <si>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</si>
  <si>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</si>
  <si>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</si>
  <si>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</si>
  <si>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</si>
  <si>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</si>
  <si>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</si>
  <si>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</si>
  <si>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</si>
  <si>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</si>
  <si>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</si>
  <si>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</si>
  <si>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</si>
  <si>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</si>
  <si>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</si>
  <si>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</si>
  <si>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</si>
  <si>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</si>
  <si>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</si>
  <si>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</si>
  <si>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</si>
  <si>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</si>
  <si>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</si>
  <si>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</si>
  <si>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</si>
  <si>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</si>
  <si>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</si>
  <si>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</si>
  <si>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</si>
  <si>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</si>
  <si>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</si>
  <si>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</si>
  <si>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</si>
  <si>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</si>
  <si>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</si>
  <si>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</si>
  <si>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</si>
  <si>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</si>
  <si>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</si>
  <si>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</si>
  <si>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</si>
  <si>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</si>
  <si>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</si>
  <si>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</si>
  <si>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</si>
  <si>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</si>
  <si>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</si>
  <si>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</si>
  <si>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</si>
  <si>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</si>
  <si>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</si>
  <si>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</si>
  <si>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</si>
  <si>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</si>
  <si>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</si>
  <si>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</si>
  <si>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</si>
  <si>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</si>
  <si>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</si>
  <si>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</si>
  <si>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</si>
  <si>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</si>
  <si>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</si>
  <si>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</si>
  <si>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</si>
  <si>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</si>
  <si>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</si>
  <si>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</si>
  <si>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</si>
  <si>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</si>
  <si>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</si>
  <si>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</si>
  <si>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</si>
  <si>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</si>
  <si>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</si>
  <si>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</si>
  <si>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</si>
  <si>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</si>
  <si>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</si>
  <si>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</si>
  <si>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</si>
  <si>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</si>
  <si>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</si>
  <si>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</si>
  <si>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</si>
  <si>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</si>
  <si>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</si>
  <si>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</si>
  <si>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</si>
  <si>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</si>
  <si>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</si>
  <si>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</si>
  <si>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</si>
  <si>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</si>
  <si>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</si>
  <si>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</si>
  <si>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</si>
  <si>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</si>
  <si>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</si>
  <si>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</si>
  <si>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</si>
  <si>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</si>
  <si>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</si>
  <si>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</si>
  <si>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</si>
  <si>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</si>
  <si>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</si>
  <si>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</si>
  <si>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</si>
  <si>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</si>
  <si>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</si>
  <si>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</si>
  <si>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</si>
  <si>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</si>
  <si>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</si>
  <si>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</si>
  <si>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</si>
  <si>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</si>
  <si>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</si>
  <si>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</si>
  <si>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</si>
  <si>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</si>
  <si>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</si>
  <si>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</si>
  <si>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</si>
  <si>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</si>
  <si>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</si>
  <si>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</si>
  <si>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</si>
  <si>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</si>
  <si>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</si>
  <si>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</si>
  <si>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</si>
  <si>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</si>
  <si>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</si>
  <si>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</si>
  <si>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</si>
  <si>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</si>
  <si>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</si>
  <si>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</si>
  <si>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</si>
  <si>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</si>
  <si>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</si>
  <si>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</si>
  <si>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</si>
  <si>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</si>
  <si>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</si>
  <si>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</si>
  <si>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</si>
  <si>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</si>
  <si>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</si>
  <si>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</si>
  <si>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</si>
  <si>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</si>
  <si>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</si>
  <si>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</si>
  <si>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</si>
  <si>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</si>
  <si>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</si>
  <si>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</si>
  <si>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</si>
  <si>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</si>
  <si>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</si>
  <si>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</si>
  <si>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</si>
  <si>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</si>
  <si>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</si>
  <si>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</si>
  <si>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</si>
  <si>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</si>
  <si>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</si>
  <si>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</si>
  <si>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</si>
  <si>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</si>
  <si>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</si>
  <si>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</si>
  <si>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</si>
  <si>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</si>
  <si>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</si>
  <si>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</si>
  <si>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</si>
  <si>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</si>
  <si>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</si>
  <si>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</si>
  <si>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</si>
  <si>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</si>
  <si>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</si>
  <si>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</si>
  <si>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</si>
  <si>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</si>
  <si>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</si>
  <si>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</si>
  <si>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</si>
  <si>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</si>
  <si>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</si>
  <si>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</si>
  <si>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</si>
  <si>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</si>
  <si>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</si>
  <si>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</si>
  <si>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</si>
  <si>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</si>
  <si>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</si>
  <si>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</si>
  <si>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</si>
  <si>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</si>
  <si>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</si>
  <si>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</si>
  <si>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</si>
  <si>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</si>
  <si>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</si>
  <si>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</si>
  <si>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</si>
  <si>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</si>
  <si>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</si>
  <si>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</si>
  <si>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</si>
  <si>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</si>
  <si>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</si>
  <si>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</si>
  <si>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</si>
  <si>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</si>
  <si>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</si>
  <si>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</si>
  <si>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</si>
  <si>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</si>
  <si>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</si>
  <si>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</si>
  <si>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</si>
  <si>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</si>
  <si>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</si>
  <si>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</si>
  <si>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</si>
  <si>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</si>
  <si>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</si>
  <si>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</si>
  <si>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</si>
  <si>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</si>
  <si>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</si>
  <si>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</si>
  <si>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</si>
  <si>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</si>
  <si>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</si>
  <si>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</si>
  <si>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</si>
  <si>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</si>
  <si>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</si>
  <si>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</si>
  <si>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</si>
  <si>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</si>
  <si>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</si>
  <si>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</si>
  <si>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</si>
  <si>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</si>
  <si>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</si>
  <si>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</si>
  <si>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</si>
  <si>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</si>
  <si>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</si>
  <si>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</si>
  <si>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</si>
  <si>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</si>
  <si>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</si>
  <si>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</si>
  <si>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</si>
  <si>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</si>
  <si>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</si>
  <si>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</si>
  <si>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</si>
  <si>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</si>
  <si>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</si>
  <si>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</si>
  <si>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</si>
  <si>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</si>
  <si>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</si>
  <si>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</si>
  <si>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</si>
  <si>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</si>
  <si>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</si>
  <si>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</si>
  <si>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</si>
  <si>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</si>
  <si>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</si>
  <si>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</si>
  <si>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</si>
  <si>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</si>
  <si>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</si>
  <si>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</si>
  <si>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</si>
  <si>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</si>
  <si>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</si>
  <si>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</si>
  <si>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</si>
  <si>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</si>
  <si>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</si>
  <si>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</si>
  <si>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</si>
  <si>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</si>
  <si>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</si>
  <si>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</si>
  <si>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</si>
  <si>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</si>
  <si>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</si>
  <si>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</si>
  <si>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</si>
  <si>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</si>
  <si>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</si>
  <si>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</si>
  <si>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</si>
  <si>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</si>
  <si>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</si>
  <si>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</si>
  <si>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</si>
  <si>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</si>
  <si>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</si>
  <si>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</si>
  <si>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</si>
  <si>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</si>
  <si>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</si>
  <si>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</si>
  <si>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</si>
  <si>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</si>
  <si>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</si>
  <si>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</si>
  <si>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</si>
  <si>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</si>
  <si>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</si>
  <si>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</si>
  <si>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</si>
  <si>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</si>
  <si>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</si>
  <si>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</si>
  <si>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</si>
  <si>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</si>
  <si>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</si>
  <si>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</si>
  <si>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</si>
  <si>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</si>
  <si>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</si>
  <si>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</si>
  <si>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</si>
  <si>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</si>
  <si>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</si>
  <si>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</si>
  <si>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</si>
  <si>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</si>
  <si>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</si>
  <si>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</si>
  <si>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</si>
  <si>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</si>
  <si>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</si>
  <si>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</si>
  <si>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</si>
  <si>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</si>
  <si>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</si>
  <si>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</si>
  <si>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</si>
  <si>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</si>
  <si>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</si>
  <si>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</si>
  <si>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</si>
  <si>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</si>
  <si>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</si>
  <si>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</si>
  <si>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</si>
  <si>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</si>
  <si>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</si>
  <si>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</si>
  <si>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</si>
  <si>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</si>
  <si>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</si>
  <si>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</si>
  <si>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</si>
  <si>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</si>
  <si>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</si>
  <si>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</si>
  <si>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</si>
  <si>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</si>
  <si>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</si>
  <si>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</si>
  <si>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</si>
  <si>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</si>
  <si>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</si>
  <si>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</si>
  <si>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</si>
  <si>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</si>
  <si>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</si>
  <si>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</si>
  <si>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</si>
  <si>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</si>
  <si>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</si>
  <si>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</si>
  <si>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</si>
  <si>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</si>
  <si>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</si>
  <si>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</si>
  <si>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</si>
  <si>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</si>
  <si>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</si>
  <si>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</si>
  <si>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</si>
  <si>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</si>
  <si>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</si>
  <si>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</si>
  <si>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</si>
  <si>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</si>
  <si>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</si>
  <si>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</si>
  <si>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</si>
  <si>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</si>
  <si>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</si>
  <si>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</si>
  <si>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</si>
  <si>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</si>
  <si>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</si>
  <si>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</si>
  <si>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</si>
  <si>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</si>
  <si>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</si>
  <si>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</si>
  <si>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</si>
  <si>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</si>
  <si>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</si>
  <si>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</si>
  <si>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</si>
  <si>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</si>
  <si>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</si>
  <si>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</si>
  <si>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</si>
  <si>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</si>
  <si>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</si>
  <si>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</si>
  <si>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</si>
  <si>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</si>
  <si>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</si>
  <si>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</si>
  <si>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</si>
  <si>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</si>
  <si>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</si>
  <si>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</si>
  <si>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</si>
  <si>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</si>
  <si>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</si>
  <si>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</si>
  <si>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</si>
  <si>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</si>
  <si>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</si>
  <si>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</si>
  <si>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</si>
  <si>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</si>
  <si>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</si>
  <si>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</si>
  <si>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</si>
  <si>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</si>
  <si>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</si>
  <si>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</si>
  <si>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</si>
  <si>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</si>
  <si>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</si>
  <si>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</si>
  <si>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</si>
  <si>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</si>
  <si>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</si>
  <si>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</si>
  <si>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</si>
  <si>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</si>
  <si>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</si>
  <si>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</si>
  <si>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</si>
  <si>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</si>
  <si>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</si>
  <si>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</si>
  <si>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</si>
  <si>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</si>
  <si>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</si>
  <si>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</si>
  <si>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</si>
  <si>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</si>
  <si>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</si>
  <si>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</si>
  <si>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</si>
  <si>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</si>
  <si>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</si>
  <si>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</si>
  <si>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</si>
  <si>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</si>
  <si>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</si>
  <si>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</si>
  <si>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</si>
  <si>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</si>
  <si>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</si>
  <si>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</si>
  <si>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</si>
  <si>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</si>
  <si>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</si>
  <si>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</si>
  <si>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</si>
  <si>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</si>
  <si>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</si>
  <si>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</si>
  <si>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</si>
  <si>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</si>
  <si>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</si>
  <si>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</si>
  <si>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</si>
  <si>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</si>
  <si>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</si>
  <si>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</si>
  <si>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</si>
  <si>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</si>
  <si>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</si>
  <si>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</si>
  <si>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</si>
  <si>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</si>
  <si>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</si>
  <si>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</si>
  <si>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</si>
  <si>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</si>
  <si>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</si>
  <si>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</si>
  <si>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</si>
  <si>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</si>
  <si>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</si>
  <si>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</si>
  <si>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</si>
  <si>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</si>
  <si>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</si>
  <si>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</si>
  <si>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</si>
  <si>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</si>
  <si>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</si>
  <si>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</si>
  <si>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</si>
  <si>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</si>
  <si>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</si>
  <si>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</si>
  <si>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</si>
  <si>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</si>
  <si>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</si>
  <si>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</si>
  <si>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</si>
  <si>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</si>
  <si>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</si>
  <si>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</si>
  <si>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</si>
  <si>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</si>
  <si>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</si>
  <si>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</si>
  <si>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</si>
  <si>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</si>
  <si>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</si>
  <si>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</si>
  <si>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</si>
  <si>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</si>
  <si>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</si>
  <si>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</si>
  <si>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</si>
  <si>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</si>
  <si>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</si>
  <si>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</si>
  <si>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</si>
  <si>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</si>
  <si>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</si>
  <si>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</si>
  <si>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</si>
  <si>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</si>
  <si>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</si>
  <si>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</si>
  <si>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</si>
  <si>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</si>
  <si>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</si>
  <si>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</si>
  <si>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</si>
  <si>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</si>
  <si>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</si>
  <si>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</si>
  <si>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</si>
  <si>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</si>
  <si>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</si>
  <si>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</si>
  <si>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</si>
  <si>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</si>
  <si>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</si>
  <si>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</si>
  <si>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</si>
  <si>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</si>
  <si>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</si>
  <si>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</si>
  <si>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</si>
  <si>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</si>
  <si>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</si>
  <si>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</si>
  <si>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</si>
  <si>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</si>
  <si>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</si>
  <si>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</si>
  <si>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</si>
  <si>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</si>
  <si>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</si>
  <si>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</si>
  <si>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</si>
  <si>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</si>
  <si>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</si>
  <si>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</si>
  <si>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</si>
  <si>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</si>
  <si>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</si>
  <si>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</si>
  <si>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</si>
  <si>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</si>
  <si>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</si>
  <si>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</si>
  <si>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</si>
  <si>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</si>
  <si>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</si>
  <si>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</si>
  <si>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</si>
  <si>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</si>
  <si>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</si>
  <si>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</si>
  <si>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</si>
  <si>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</si>
  <si>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</si>
  <si>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</si>
  <si>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</si>
  <si>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</si>
  <si>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</si>
  <si>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</si>
  <si>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</si>
  <si>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</si>
  <si>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</si>
  <si>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</si>
  <si>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</si>
  <si>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</si>
  <si>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</si>
  <si>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</si>
  <si>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</si>
  <si>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</si>
  <si>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</si>
  <si>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</si>
  <si>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</si>
  <si>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</si>
  <si>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</si>
  <si>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</si>
  <si>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</si>
  <si>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</si>
  <si>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</si>
  <si>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</si>
  <si>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</si>
  <si>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</si>
  <si>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</si>
  <si>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</si>
  <si>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</si>
  <si>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</si>
  <si>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</si>
  <si>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</si>
  <si>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</si>
  <si>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</si>
  <si>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</si>
  <si>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</si>
  <si>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</si>
  <si>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</si>
  <si>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</si>
  <si>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</si>
  <si>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</si>
  <si>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</si>
  <si>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</si>
  <si>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</si>
  <si>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</si>
  <si>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</si>
  <si>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</si>
  <si>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</si>
  <si>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</si>
  <si>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</si>
  <si>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</si>
  <si>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</si>
  <si>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</si>
  <si>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</si>
  <si>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</si>
  <si>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</si>
  <si>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</si>
  <si>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</si>
  <si>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</si>
  <si>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</si>
  <si>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</si>
  <si>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</si>
  <si>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</si>
  <si>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</si>
  <si>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</si>
  <si>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</si>
  <si>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</si>
  <si>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</si>
  <si>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</si>
  <si>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</si>
  <si>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</si>
  <si>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</si>
  <si>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</si>
  <si>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</si>
  <si>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</si>
  <si>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</si>
  <si>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</si>
  <si>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</si>
  <si>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</si>
  <si>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</si>
  <si>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</si>
  <si>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</si>
  <si>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</si>
  <si>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</si>
  <si>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</si>
  <si>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</si>
  <si>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</si>
  <si>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</si>
  <si>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</si>
  <si>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</si>
  <si>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</si>
  <si>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</si>
  <si>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</si>
  <si>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</si>
  <si>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</si>
  <si>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</si>
  <si>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</si>
  <si>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</si>
  <si>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</si>
  <si>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</si>
  <si>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</si>
  <si>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</si>
  <si>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</si>
  <si>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</si>
  <si>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</si>
  <si>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</si>
  <si>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</si>
  <si>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</si>
  <si>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</si>
  <si>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</si>
  <si>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</si>
  <si>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</si>
  <si>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</si>
  <si>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</si>
  <si>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</si>
  <si>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</si>
  <si>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</si>
  <si>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</si>
  <si>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</si>
  <si>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</si>
  <si>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</si>
  <si>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</si>
  <si>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</si>
  <si>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</si>
  <si>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</si>
  <si>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</si>
  <si>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</si>
  <si>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</si>
  <si>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</si>
  <si>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</si>
  <si>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</si>
  <si>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</si>
  <si>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</si>
  <si>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</si>
  <si>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</si>
  <si>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</si>
  <si>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</si>
  <si>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</si>
  <si>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</si>
  <si>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</si>
  <si>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</si>
  <si>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</si>
  <si>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</si>
  <si>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</si>
  <si>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</si>
  <si>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</si>
  <si>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</si>
  <si>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</si>
  <si>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</si>
  <si>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</si>
  <si>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</si>
  <si>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</si>
  <si>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</si>
  <si>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</si>
  <si>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</si>
  <si>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</si>
  <si>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</si>
  <si>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</si>
  <si>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</si>
  <si>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</si>
  <si>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</si>
  <si>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</si>
  <si>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</si>
  <si>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</si>
  <si>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</si>
  <si>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</si>
  <si>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</si>
  <si>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</si>
  <si>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</si>
  <si>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</si>
  <si>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</si>
  <si>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</si>
  <si>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</si>
  <si>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</si>
  <si>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</si>
  <si>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</si>
  <si>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</si>
  <si>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</si>
  <si>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</si>
  <si>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</si>
  <si>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</si>
  <si>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</si>
  <si>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</si>
  <si>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</si>
  <si>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</si>
  <si>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</si>
  <si>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</si>
  <si>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</si>
  <si>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</si>
  <si>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</si>
  <si>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</si>
  <si>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</si>
  <si>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</si>
  <si>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</si>
  <si>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</si>
  <si>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</si>
  <si>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</si>
  <si>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</si>
  <si>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</si>
  <si>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</si>
  <si>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</si>
  <si>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</si>
  <si>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</si>
  <si>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</si>
  <si>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</si>
  <si>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</si>
  <si>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</si>
  <si>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</si>
  <si>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</si>
  <si>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</si>
  <si>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</si>
  <si>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</si>
  <si>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</si>
  <si>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</si>
  <si>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</si>
  <si>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</si>
  <si>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</si>
  <si>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</si>
  <si>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</si>
  <si>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</si>
  <si>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</si>
  <si>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</si>
  <si>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</si>
  <si>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</si>
  <si>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</si>
  <si>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</si>
  <si>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</si>
  <si>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</si>
  <si>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</si>
  <si>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</si>
  <si>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</si>
  <si>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</si>
  <si>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</si>
  <si>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</si>
  <si>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</si>
  <si>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</si>
  <si>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</si>
  <si>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</si>
  <si>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</si>
  <si>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</si>
  <si>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</si>
  <si>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</si>
  <si>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</si>
  <si>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</si>
  <si>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</si>
  <si>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</si>
  <si>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</si>
  <si>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</si>
  <si>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</si>
  <si>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</si>
  <si>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</si>
  <si>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</si>
  <si>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</si>
  <si>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</si>
  <si>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</si>
  <si>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</si>
  <si>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</si>
  <si>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</si>
  <si>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</si>
  <si>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</si>
  <si>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</si>
  <si>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</si>
  <si>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</si>
  <si>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</si>
  <si>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</si>
  <si>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</si>
  <si>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</si>
  <si>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</si>
  <si>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</si>
  <si>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</si>
  <si>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</si>
  <si>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</si>
  <si>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</si>
  <si>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</si>
  <si>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</si>
  <si>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</si>
  <si>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</si>
  <si>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</si>
  <si>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</si>
  <si>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</si>
  <si>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</si>
  <si>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</si>
  <si>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</si>
  <si>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</si>
  <si>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</si>
  <si>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</si>
  <si>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</si>
  <si>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</si>
  <si>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</si>
  <si>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</si>
  <si>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</si>
  <si>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</si>
  <si>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</si>
  <si>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</si>
  <si>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</si>
  <si>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</si>
  <si>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</si>
  <si>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</si>
  <si>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</si>
  <si>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</si>
  <si>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</si>
  <si>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</si>
  <si>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</si>
  <si>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</si>
  <si>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</si>
  <si>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</si>
  <si>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</si>
  <si>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</si>
  <si>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</si>
  <si>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</si>
  <si>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</si>
  <si>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</si>
  <si>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</si>
  <si>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</si>
  <si>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</si>
  <si>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</si>
  <si>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</si>
  <si>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</si>
  <si>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</si>
  <si>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</si>
  <si>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</si>
  <si>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</si>
  <si>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</si>
  <si>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</si>
  <si>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</si>
  <si>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</si>
  <si>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</si>
  <si>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</si>
  <si>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</si>
  <si>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</si>
  <si>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</si>
  <si>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</si>
  <si>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</si>
  <si>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</si>
  <si>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</si>
  <si>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</si>
  <si>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</si>
  <si>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</si>
  <si>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</si>
  <si>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</si>
  <si>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</si>
  <si>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</si>
  <si>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</si>
  <si>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</si>
  <si>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</si>
  <si>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</si>
  <si>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</si>
  <si>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</si>
  <si>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</si>
  <si>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</si>
  <si>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</si>
  <si>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</si>
  <si>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</si>
  <si>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</si>
  <si>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</si>
  <si>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</si>
  <si>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</si>
  <si>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</si>
  <si>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</si>
  <si>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</si>
  <si>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</si>
  <si>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</si>
  <si>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</si>
  <si>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</si>
  <si>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</si>
  <si>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</si>
  <si>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</si>
  <si>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</si>
  <si>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</si>
  <si>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</si>
  <si>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</si>
  <si>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</si>
  <si>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</si>
  <si>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</si>
  <si>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</si>
  <si>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</si>
  <si>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</si>
  <si>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</si>
  <si>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</si>
  <si>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</si>
  <si>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</si>
  <si>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</si>
  <si>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</si>
  <si>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</si>
  <si>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</si>
  <si>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</si>
  <si>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</si>
  <si>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</si>
  <si>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</si>
  <si>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</si>
  <si>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</si>
  <si>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</si>
  <si>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</si>
  <si>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</si>
  <si>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</si>
  <si>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</si>
  <si>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</si>
  <si>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</si>
  <si>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</si>
  <si>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</si>
  <si>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</si>
  <si>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</si>
  <si>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</si>
  <si>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</si>
  <si>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</si>
  <si>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</si>
  <si>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</si>
  <si>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</si>
  <si>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</si>
  <si>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</si>
  <si>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</si>
  <si>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</si>
  <si>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</si>
  <si>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</si>
  <si>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</si>
  <si>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</si>
  <si>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</si>
  <si>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</si>
  <si>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</si>
  <si>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</si>
  <si>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</si>
  <si>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</si>
  <si>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</si>
  <si>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</si>
  <si>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</si>
  <si>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</si>
  <si>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</si>
  <si>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</si>
  <si>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</si>
  <si>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</si>
  <si>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</si>
  <si>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</si>
  <si>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</si>
  <si>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</si>
  <si>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</si>
  <si>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</si>
  <si>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</si>
  <si>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</si>
  <si>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</si>
  <si>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</si>
  <si>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</si>
  <si>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</si>
  <si>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</si>
  <si>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</si>
  <si>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</si>
  <si>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</si>
  <si>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</si>
  <si>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</si>
  <si>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</si>
  <si>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</si>
  <si>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</si>
  <si>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</si>
  <si>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</si>
  <si>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</si>
  <si>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</si>
  <si>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</si>
  <si>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</si>
  <si>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</si>
  <si>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</si>
  <si>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</si>
  <si>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</si>
  <si>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</si>
  <si>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</si>
  <si>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</si>
  <si>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</si>
  <si>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</si>
  <si>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</si>
  <si>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</si>
  <si>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</si>
  <si>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</si>
  <si>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</si>
  <si>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</si>
  <si>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</si>
  <si>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</si>
  <si>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</si>
  <si>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</si>
  <si>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</si>
  <si>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</si>
  <si>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</si>
  <si>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</si>
  <si>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</si>
  <si>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</si>
  <si>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</si>
  <si>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</si>
  <si>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</si>
  <si>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</si>
  <si>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</si>
  <si>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</si>
  <si>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</si>
  <si>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</si>
  <si>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</si>
  <si>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</si>
  <si>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</si>
  <si>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</si>
  <si>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</si>
  <si>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</si>
  <si>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</si>
  <si>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</si>
  <si>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</si>
  <si>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</si>
  <si>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</si>
  <si>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</si>
  <si>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</si>
  <si>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</si>
  <si>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</si>
  <si>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</si>
  <si>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</si>
  <si>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</si>
  <si>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</si>
  <si>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</si>
  <si>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</si>
  <si>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</si>
  <si>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</si>
  <si>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</si>
  <si>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</si>
  <si>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</si>
  <si>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</si>
  <si>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</si>
  <si>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</si>
  <si>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</si>
  <si>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</si>
  <si>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</si>
  <si>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</si>
  <si>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</si>
  <si>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</si>
  <si>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</si>
  <si>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</si>
  <si>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</si>
  <si>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</si>
  <si>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</si>
  <si>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</si>
  <si>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</si>
  <si>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</si>
  <si>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</si>
  <si>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</si>
  <si>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</si>
  <si>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</si>
  <si>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</si>
  <si>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</si>
  <si>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</si>
  <si>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</si>
  <si>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</si>
  <si>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</si>
  <si>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いわき市</t>
    <rPh sb="3" eb="4">
      <t>シ</t>
    </rPh>
    <phoneticPr fontId="4"/>
  </si>
  <si>
    <t>いわき市役所</t>
  </si>
  <si>
    <t>いわき市役所</t>
    <rPh sb="3" eb="6">
      <t>シヤクショ</t>
    </rPh>
    <phoneticPr fontId="4"/>
  </si>
  <si>
    <t>福島県いわき市字梅本21番地</t>
    <rPh sb="0" eb="3">
      <t>フクシマケン</t>
    </rPh>
    <rPh sb="6" eb="7">
      <t>シ</t>
    </rPh>
    <rPh sb="7" eb="8">
      <t>アザ</t>
    </rPh>
    <rPh sb="8" eb="10">
      <t>ウメモト</t>
    </rPh>
    <rPh sb="12" eb="14">
      <t>バンチ</t>
    </rPh>
    <phoneticPr fontId="4"/>
  </si>
  <si>
    <t>0246-22-7467</t>
    <phoneticPr fontId="4"/>
  </si>
  <si>
    <t>koreihukushi@city.iwaki.lg.jp</t>
    <phoneticPr fontId="4"/>
  </si>
  <si>
    <t>0779708026</t>
    <phoneticPr fontId="4"/>
  </si>
  <si>
    <t>いわき市</t>
    <phoneticPr fontId="4"/>
  </si>
  <si>
    <t>○</t>
  </si>
  <si>
    <t>―</t>
  </si>
  <si>
    <t>梅本　太郎</t>
    <rPh sb="0" eb="2">
      <t>ウメモト</t>
    </rPh>
    <rPh sb="3" eb="5">
      <t>タロウ</t>
    </rPh>
    <phoneticPr fontId="4"/>
  </si>
  <si>
    <t>（例）
・令和６年度の旧３加算及び処遇改善加算並びに補助金を上回るために行った賃金改善（余剰分）　○○○円
・加算等を原資としない△△手当の創設・維持に要する費用　○○○円</t>
    <phoneticPr fontId="6"/>
  </si>
  <si>
    <t>（例）
・基本給の処遇改善加算等を原資とする部分と処遇改善手当の総額（○○○円）から２（２）②イ・ウの総額（○○○円）を除して、○○○円
・加算等を原資としない△△手当は、対象者〇人×○円×１２か月＝○○○円</t>
    <phoneticPr fontId="6"/>
  </si>
  <si>
    <t>介護給付のサービスと介護予防・日常生活支援総合事業を一体的に運営している</t>
    <rPh sb="0" eb="4">
      <t>カイゴキュウフ</t>
    </rPh>
    <rPh sb="10" eb="14">
      <t>カイゴヨボウ</t>
    </rPh>
    <rPh sb="15" eb="17">
      <t>ニチジョウ</t>
    </rPh>
    <rPh sb="17" eb="19">
      <t>セイカツ</t>
    </rPh>
    <rPh sb="19" eb="21">
      <t>シエン</t>
    </rPh>
    <rPh sb="21" eb="25">
      <t>ソウゴウジギョウ</t>
    </rPh>
    <rPh sb="26" eb="29">
      <t>イッタイテキ</t>
    </rPh>
    <rPh sb="30" eb="32">
      <t>ウンエイ</t>
    </rPh>
    <phoneticPr fontId="6"/>
  </si>
  <si>
    <t>代表取締役</t>
    <rPh sb="0" eb="5">
      <t>ダイヒョウトリシマリヤク</t>
    </rPh>
    <phoneticPr fontId="4"/>
  </si>
  <si>
    <t>株式会社　介護サービス整備係</t>
    <rPh sb="0" eb="4">
      <t>カブシキガイシャ</t>
    </rPh>
    <rPh sb="5" eb="7">
      <t>カイゴ</t>
    </rPh>
    <rPh sb="11" eb="14">
      <t>セイビカカリ</t>
    </rPh>
    <phoneticPr fontId="4"/>
  </si>
  <si>
    <t>カブシキガイシャ　カイゴサービスセイビカカリ</t>
    <phoneticPr fontId="4"/>
  </si>
  <si>
    <t>介護　整備</t>
    <rPh sb="0" eb="2">
      <t>カイゴ</t>
    </rPh>
    <rPh sb="3" eb="5">
      <t>セイビ</t>
    </rPh>
    <phoneticPr fontId="4"/>
  </si>
  <si>
    <t>カイゴ　セイビ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</si>
</sst>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4" fillId="29" borderId="95" xfId="0" applyFont="1" applyFill="1" applyBorder="1" applyAlignment="1" applyProtection="1">
      <alignment horizontal="left" vertical="center" wrapText="1"/>
      <protection locked="0"/>
    </xf>
    <xf numFmtId="0" fontId="24" fillId="29" borderId="92" xfId="0" applyFont="1" applyFill="1" applyBorder="1" applyAlignment="1" applyProtection="1">
      <alignment horizontal="left" vertical="center" wrapText="1"/>
      <protection locked="0"/>
    </xf>
    <xf numFmtId="0" fontId="24"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4" fillId="29" borderId="36" xfId="0" applyFont="1" applyFill="1" applyBorder="1" applyAlignment="1" applyProtection="1">
      <alignment horizontal="left" vertical="center" wrapText="1"/>
      <protection locked="0"/>
    </xf>
    <xf numFmtId="0" fontId="24" fillId="29" borderId="112" xfId="0" applyFont="1" applyFill="1" applyBorder="1" applyAlignment="1" applyProtection="1">
      <alignment horizontal="left" vertical="center" wrapText="1"/>
      <protection locked="0"/>
    </xf>
    <xf numFmtId="0" fontId="24"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checked="Checked"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checked="Checked"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checked="Checked"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checked="Checked"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checked="Checked"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checked="Checked"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337750"/>
              <a:ext cx="180975"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509325"/>
              <a:ext cx="180975"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337750"/>
              <a:ext cx="18097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5735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91547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1926550"/>
              <a:ext cx="161925"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2525" y="21469350"/>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2525" y="21469350"/>
              <a:ext cx="161925"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94112" y="264501"/>
          <a:ext cx="6895905"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396305"/>
              <a:ext cx="173990" cy="3817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956750"/>
              <a:ext cx="173990" cy="257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78650" y="436339"/>
          <a:ext cx="6126443"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30" sqref="M30:X30"/>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t="s">
        <v>2220</v>
      </c>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t="s">
        <v>2219</v>
      </c>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v>9</v>
      </c>
      <c r="N24" s="427">
        <v>7</v>
      </c>
      <c r="O24" s="2">
        <v>0</v>
      </c>
      <c r="P24" s="404" t="s">
        <v>9</v>
      </c>
      <c r="Q24" s="2">
        <v>8</v>
      </c>
      <c r="R24" s="2">
        <v>0</v>
      </c>
      <c r="S24" s="2">
        <v>2</v>
      </c>
      <c r="T24" s="3">
        <v>6</v>
      </c>
      <c r="U24" s="405"/>
      <c r="V24" s="406"/>
      <c r="W24" s="406"/>
      <c r="X24" s="406"/>
      <c r="Y24" s="256"/>
      <c r="Z24" s="256"/>
      <c r="AA24" s="256"/>
      <c r="AC24" s="129" t="str">
        <f>CONCATENATE(M24,N24,O24,P24,Q24,R24,S24,T24)</f>
        <v>970－8026</v>
      </c>
    </row>
    <row r="25" spans="1:31" ht="20.149999999999999" customHeight="1">
      <c r="A25" s="256"/>
      <c r="B25" s="407"/>
      <c r="C25" s="544" t="s">
        <v>10</v>
      </c>
      <c r="D25" s="544"/>
      <c r="E25" s="544"/>
      <c r="F25" s="544"/>
      <c r="G25" s="544"/>
      <c r="H25" s="544"/>
      <c r="I25" s="544"/>
      <c r="J25" s="544"/>
      <c r="K25" s="544"/>
      <c r="L25" s="545"/>
      <c r="M25" s="540" t="s">
        <v>2207</v>
      </c>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t="s">
        <v>2218</v>
      </c>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t="s">
        <v>2214</v>
      </c>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t="s">
        <v>2222</v>
      </c>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t="s">
        <v>2221</v>
      </c>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t="s">
        <v>2208</v>
      </c>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t="s">
        <v>2209</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2210</v>
      </c>
      <c r="D39" s="591"/>
      <c r="E39" s="591"/>
      <c r="F39" s="591"/>
      <c r="G39" s="591"/>
      <c r="H39" s="591"/>
      <c r="I39" s="591"/>
      <c r="J39" s="591"/>
      <c r="K39" s="591"/>
      <c r="L39" s="592"/>
      <c r="M39" s="587" t="s">
        <v>2204</v>
      </c>
      <c r="N39" s="588"/>
      <c r="O39" s="588"/>
      <c r="P39" s="588"/>
      <c r="Q39" s="589"/>
      <c r="R39" s="582" t="s">
        <v>161</v>
      </c>
      <c r="S39" s="582"/>
      <c r="T39" s="582"/>
      <c r="U39" s="582"/>
      <c r="V39" s="582"/>
      <c r="W39" s="419" t="s">
        <v>550</v>
      </c>
      <c r="X39" s="527" t="s">
        <v>2206</v>
      </c>
      <c r="Y39" s="39" t="s">
        <v>1967</v>
      </c>
      <c r="Z39" s="414" t="str">
        <f>IFERROR(VLOOKUP(Y39, 【参考】数式用!$A$2:$B$48, 2, FALSE), "")</f>
        <v>11</v>
      </c>
      <c r="AA39" s="415"/>
    </row>
    <row r="40" spans="1:27" ht="33.9" customHeight="1">
      <c r="A40" s="256"/>
      <c r="B40" s="416">
        <f>B39+1</f>
        <v>2</v>
      </c>
      <c r="C40" s="576" t="s">
        <v>2210</v>
      </c>
      <c r="D40" s="577"/>
      <c r="E40" s="577"/>
      <c r="F40" s="577"/>
      <c r="G40" s="577"/>
      <c r="H40" s="577"/>
      <c r="I40" s="577"/>
      <c r="J40" s="577"/>
      <c r="K40" s="577"/>
      <c r="L40" s="578"/>
      <c r="M40" s="583" t="s">
        <v>2204</v>
      </c>
      <c r="N40" s="584"/>
      <c r="O40" s="584"/>
      <c r="P40" s="584"/>
      <c r="Q40" s="585"/>
      <c r="R40" s="582" t="s">
        <v>161</v>
      </c>
      <c r="S40" s="582"/>
      <c r="T40" s="582"/>
      <c r="U40" s="582"/>
      <c r="V40" s="582"/>
      <c r="W40" s="419" t="s">
        <v>550</v>
      </c>
      <c r="X40" s="527" t="s">
        <v>2206</v>
      </c>
      <c r="Y40" s="5" t="s">
        <v>2043</v>
      </c>
      <c r="Z40" s="414" t="str">
        <f>IFERROR(VLOOKUP(Y40, 【参考】数式用!$A$2:$B$48, 2, FALSE), "")</f>
        <v>A2</v>
      </c>
      <c r="AA40" s="415"/>
    </row>
    <row r="41" spans="1:27" ht="33.9" customHeight="1">
      <c r="A41" s="256"/>
      <c r="B41" s="416">
        <f t="shared" ref="B41:B104" si="0">B40+1</f>
        <v>3</v>
      </c>
      <c r="C41" s="576" t="s">
        <v>2210</v>
      </c>
      <c r="D41" s="577"/>
      <c r="E41" s="577"/>
      <c r="F41" s="577"/>
      <c r="G41" s="577"/>
      <c r="H41" s="577"/>
      <c r="I41" s="577"/>
      <c r="J41" s="577"/>
      <c r="K41" s="577"/>
      <c r="L41" s="578"/>
      <c r="M41" s="579" t="s">
        <v>2211</v>
      </c>
      <c r="N41" s="580"/>
      <c r="O41" s="580"/>
      <c r="P41" s="580"/>
      <c r="Q41" s="581"/>
      <c r="R41" s="582" t="s">
        <v>161</v>
      </c>
      <c r="S41" s="582"/>
      <c r="T41" s="582"/>
      <c r="U41" s="582"/>
      <c r="V41" s="582"/>
      <c r="W41" s="419" t="s">
        <v>550</v>
      </c>
      <c r="X41" s="528" t="s">
        <v>2206</v>
      </c>
      <c r="Y41" s="5" t="s">
        <v>2045</v>
      </c>
      <c r="Z41" s="414" t="str">
        <f>IFERROR(VLOOKUP(Y41, 【参考】数式用!$A$2:$B$48, 2, FALSE), "")</f>
        <v>A3</v>
      </c>
      <c r="AA41" s="415"/>
    </row>
    <row r="42" spans="1:27" ht="33.9" customHeight="1">
      <c r="A42" s="256"/>
      <c r="B42" s="416">
        <f t="shared" si="0"/>
        <v>4</v>
      </c>
      <c r="C42" s="576" t="s">
        <v>2210</v>
      </c>
      <c r="D42" s="577"/>
      <c r="E42" s="577"/>
      <c r="F42" s="577"/>
      <c r="G42" s="577"/>
      <c r="H42" s="577"/>
      <c r="I42" s="577"/>
      <c r="J42" s="577"/>
      <c r="K42" s="577"/>
      <c r="L42" s="578"/>
      <c r="M42" s="579" t="s">
        <v>2211</v>
      </c>
      <c r="N42" s="580"/>
      <c r="O42" s="580"/>
      <c r="P42" s="580"/>
      <c r="Q42" s="581"/>
      <c r="R42" s="582" t="s">
        <v>161</v>
      </c>
      <c r="S42" s="582"/>
      <c r="T42" s="582"/>
      <c r="U42" s="582"/>
      <c r="V42" s="582"/>
      <c r="W42" s="419" t="s">
        <v>550</v>
      </c>
      <c r="X42" s="528" t="s">
        <v>2206</v>
      </c>
      <c r="Y42" s="5" t="s">
        <v>1979</v>
      </c>
      <c r="Z42" s="414" t="str">
        <f>IFERROR(VLOOKUP(Y42, 【参考】数式用!$A$2:$B$48, 2, FALSE), "")</f>
        <v>78</v>
      </c>
      <c r="AA42" s="415"/>
    </row>
    <row r="43" spans="1:27" ht="33.9" customHeight="1">
      <c r="A43" s="256"/>
      <c r="B43" s="416">
        <f t="shared" si="0"/>
        <v>5</v>
      </c>
      <c r="C43" s="576" t="s">
        <v>2210</v>
      </c>
      <c r="D43" s="577"/>
      <c r="E43" s="577"/>
      <c r="F43" s="577"/>
      <c r="G43" s="577"/>
      <c r="H43" s="577"/>
      <c r="I43" s="577"/>
      <c r="J43" s="577"/>
      <c r="K43" s="577"/>
      <c r="L43" s="578"/>
      <c r="M43" s="579" t="s">
        <v>2211</v>
      </c>
      <c r="N43" s="580"/>
      <c r="O43" s="580"/>
      <c r="P43" s="580"/>
      <c r="Q43" s="581"/>
      <c r="R43" s="582" t="s">
        <v>161</v>
      </c>
      <c r="S43" s="582"/>
      <c r="T43" s="582"/>
      <c r="U43" s="582"/>
      <c r="V43" s="582"/>
      <c r="W43" s="419" t="s">
        <v>550</v>
      </c>
      <c r="X43" s="528" t="s">
        <v>2206</v>
      </c>
      <c r="Y43" s="5" t="s">
        <v>2049</v>
      </c>
      <c r="Z43" s="414" t="str">
        <f>IFERROR(VLOOKUP(Y43, 【参考】数式用!$A$2:$B$48, 2, FALSE), "")</f>
        <v>A6</v>
      </c>
      <c r="AA43" s="415"/>
    </row>
    <row r="44" spans="1:27" ht="33.9" customHeight="1">
      <c r="A44" s="256"/>
      <c r="B44" s="416">
        <f t="shared" si="0"/>
        <v>6</v>
      </c>
      <c r="C44" s="576" t="s">
        <v>2210</v>
      </c>
      <c r="D44" s="577"/>
      <c r="E44" s="577"/>
      <c r="F44" s="577"/>
      <c r="G44" s="577"/>
      <c r="H44" s="577"/>
      <c r="I44" s="577"/>
      <c r="J44" s="577"/>
      <c r="K44" s="577"/>
      <c r="L44" s="578"/>
      <c r="M44" s="579" t="s">
        <v>2211</v>
      </c>
      <c r="N44" s="580"/>
      <c r="O44" s="580"/>
      <c r="P44" s="580"/>
      <c r="Q44" s="581"/>
      <c r="R44" s="582" t="s">
        <v>161</v>
      </c>
      <c r="S44" s="582"/>
      <c r="T44" s="582"/>
      <c r="U44" s="582"/>
      <c r="V44" s="582"/>
      <c r="W44" s="419" t="s">
        <v>550</v>
      </c>
      <c r="X44" s="528" t="s">
        <v>2205</v>
      </c>
      <c r="Y44" s="5" t="s">
        <v>2019</v>
      </c>
      <c r="Z44" s="414" t="str">
        <f>IFERROR(VLOOKUP(Y44, 【参考】数式用!$A$2:$B$48, 2, FALSE), "")</f>
        <v>51</v>
      </c>
      <c r="AA44" s="415"/>
    </row>
    <row r="45" spans="1:27" ht="33.9" customHeight="1">
      <c r="A45" s="256"/>
      <c r="B45" s="416">
        <f t="shared" si="0"/>
        <v>7</v>
      </c>
      <c r="C45" s="576" t="s">
        <v>2210</v>
      </c>
      <c r="D45" s="577"/>
      <c r="E45" s="577"/>
      <c r="F45" s="577"/>
      <c r="G45" s="577"/>
      <c r="H45" s="577"/>
      <c r="I45" s="577"/>
      <c r="J45" s="577"/>
      <c r="K45" s="577"/>
      <c r="L45" s="578"/>
      <c r="M45" s="579" t="s">
        <v>2211</v>
      </c>
      <c r="N45" s="580"/>
      <c r="O45" s="580"/>
      <c r="P45" s="580"/>
      <c r="Q45" s="581"/>
      <c r="R45" s="582" t="s">
        <v>161</v>
      </c>
      <c r="S45" s="582"/>
      <c r="T45" s="582"/>
      <c r="U45" s="582"/>
      <c r="V45" s="582"/>
      <c r="W45" s="419" t="s">
        <v>550</v>
      </c>
      <c r="X45" s="528" t="s">
        <v>2205</v>
      </c>
      <c r="Y45" s="42" t="s">
        <v>2023</v>
      </c>
      <c r="Z45" s="414" t="str">
        <f>IFERROR(VLOOKUP(Y45, 【参考】数式用!$A$2:$B$48, 2, FALSE), "")</f>
        <v>21</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Normal="120" zoomScaleSheetLayoutView="100" workbookViewId="0">
      <selection activeCell="C19" sqref="C19:V19"/>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いわき市</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カブシキガイシャ　カイゴサービスセイビカカリ</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株式会社　介護サービス整備係</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970－8026</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福島県いわき市字梅本21番地</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カイゴ　セイビ</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介護　整備</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0246-22-7467</v>
      </c>
      <c r="M13" s="688"/>
      <c r="N13" s="688"/>
      <c r="O13" s="688"/>
      <c r="P13" s="688"/>
      <c r="Q13" s="688"/>
      <c r="R13" s="688"/>
      <c r="S13" s="688"/>
      <c r="T13" s="688"/>
      <c r="U13" s="688"/>
      <c r="V13" s="781" t="s">
        <v>18</v>
      </c>
      <c r="W13" s="781"/>
      <c r="X13" s="781"/>
      <c r="Y13" s="781"/>
      <c r="Z13" s="688" t="str">
        <f>IF(基本情報入力シート!M32="","",基本情報入力シート!M32)</f>
        <v>koreihukushi@city.iwaki.lg.jp</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85550000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3000000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88550000</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89000000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20000000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139000000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89000000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30000000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120000000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40000000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15000000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2215</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2216</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9</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9</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28094769</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7</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28100000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2</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9</v>
      </c>
      <c r="AO51" s="237"/>
      <c r="AP51" s="237"/>
      <c r="AT51" s="235"/>
      <c r="AU51" s="235"/>
      <c r="AV51" s="235"/>
      <c r="AW51" s="235"/>
      <c r="AX51" s="235"/>
    </row>
    <row r="52" spans="1:57" ht="31.75"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4</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1296319.4444444443</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4</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1300000</v>
      </c>
      <c r="U55" s="715"/>
      <c r="V55" s="715"/>
      <c r="W55" s="715"/>
      <c r="X55" s="716"/>
      <c r="Y55" s="246" t="s">
        <v>41</v>
      </c>
      <c r="Z55" s="127"/>
      <c r="AA55" s="247" t="s">
        <v>53</v>
      </c>
      <c r="AB55" s="746">
        <f>IFERROR(T56/T54*100,0)</f>
        <v>69.427331654791885</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900000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1</v>
      </c>
      <c r="AN84" s="454" t="b">
        <v>0</v>
      </c>
      <c r="AO84" s="453" t="b">
        <v>1</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t="s">
        <v>2217</v>
      </c>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1</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1</v>
      </c>
      <c r="AN112" s="605">
        <f>COUNTIF(AM112:AM115, TRUE)</f>
        <v>2</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1</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1</v>
      </c>
      <c r="AN116" s="605">
        <f>COUNTIF(AM116:AM119, TRUE)</f>
        <v>2</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1</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5"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2</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5"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1</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1</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2</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1</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1</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7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1</v>
      </c>
      <c r="AN128" s="605">
        <f>COUNTIF(AM128:AM135, TRUE)</f>
        <v>3</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1</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1</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1</v>
      </c>
      <c r="AN136" s="605">
        <f>COUNTIF(AM136:AM139,TRUE)</f>
        <v>2</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1</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20"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5</v>
      </c>
      <c r="I149" s="657"/>
      <c r="J149" s="364" t="s">
        <v>96</v>
      </c>
      <c r="K149" s="656">
        <v>27</v>
      </c>
      <c r="L149" s="657"/>
      <c r="M149" s="364" t="s">
        <v>97</v>
      </c>
      <c r="N149" s="362"/>
      <c r="O149" s="658" t="s">
        <v>3</v>
      </c>
      <c r="P149" s="658"/>
      <c r="Q149" s="658"/>
      <c r="R149" s="651" t="str">
        <f>IF(H7="","",H7)</f>
        <v>株式会社　介護サービス整備係</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梅本　太郎</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OR(AH55="○",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2uCWUQxEIigpHJTzh1FZ/QTymZHgscd95TtgmF8mH7w6px15ZZQkAv96OivH0fMvyl5rOC9Pwyd7QNRdUCDFlQ==" saltValue="wlEh6wEZN8kXImvlPUfPBg=="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4" zoomScaleNormal="120" zoomScaleSheetLayoutView="100" workbookViewId="0">
      <selection activeCell="AA20" sqref="AA20"/>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いわき市</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株式会社　介護サービス整備係</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85550000</v>
      </c>
      <c r="O5" s="136" t="s">
        <v>41</v>
      </c>
      <c r="P5" s="137"/>
      <c r="Q5" s="137"/>
      <c r="R5" s="435"/>
      <c r="S5" s="435"/>
      <c r="T5" s="435"/>
      <c r="U5" s="435"/>
      <c r="V5" s="435"/>
      <c r="W5" s="946" t="s">
        <v>2143</v>
      </c>
      <c r="X5" s="902" t="s">
        <v>2116</v>
      </c>
      <c r="Y5" s="782"/>
      <c r="Z5" s="782"/>
      <c r="AA5" s="903"/>
      <c r="AB5" s="138">
        <f>SUM(W:X)</f>
        <v>4</v>
      </c>
      <c r="AC5" s="947" t="str">
        <f>IF(AB6=0, "", IF(AB5&gt;=AB6,"○","×"))</f>
        <v>○</v>
      </c>
      <c r="AD5" s="1023" t="s">
        <v>2177</v>
      </c>
      <c r="AE5" s="1024"/>
      <c r="AF5" s="1024"/>
      <c r="AG5" s="134"/>
      <c r="AH5" s="134"/>
      <c r="AI5" s="130"/>
      <c r="AJ5" s="130"/>
      <c r="AK5" s="130"/>
      <c r="AL5" s="130"/>
      <c r="AM5" s="130"/>
      <c r="AN5" s="130"/>
    </row>
    <row r="6" spans="1:41" ht="30.65" customHeight="1" thickBot="1">
      <c r="A6" s="127"/>
      <c r="B6" s="976"/>
      <c r="C6" s="977"/>
      <c r="D6" s="983" t="s">
        <v>2144</v>
      </c>
      <c r="E6" s="983"/>
      <c r="F6" s="983"/>
      <c r="G6" s="983"/>
      <c r="H6" s="983"/>
      <c r="I6" s="983"/>
      <c r="J6" s="983"/>
      <c r="K6" s="983"/>
      <c r="L6" s="983"/>
      <c r="M6" s="983"/>
      <c r="N6" s="135">
        <f>SUM(S:S, AA:AA)</f>
        <v>28094769</v>
      </c>
      <c r="O6" s="136" t="s">
        <v>41</v>
      </c>
      <c r="P6" s="137"/>
      <c r="Q6" s="137"/>
      <c r="R6" s="137"/>
      <c r="S6" s="137"/>
      <c r="T6" s="140"/>
      <c r="U6" s="140"/>
      <c r="V6" s="140"/>
      <c r="W6" s="946"/>
      <c r="X6" s="902" t="s">
        <v>2145</v>
      </c>
      <c r="Y6" s="782"/>
      <c r="Z6" s="782"/>
      <c r="AA6" s="903"/>
      <c r="AB6" s="141">
        <f>SUM(AI:AI)</f>
        <v>2</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SUM(U:U,AC:AD)</f>
        <v>1296319.4444444443</v>
      </c>
      <c r="O7" s="136" t="s">
        <v>41</v>
      </c>
      <c r="P7" s="137"/>
      <c r="Q7" s="137"/>
      <c r="R7" s="137"/>
      <c r="S7" s="137"/>
      <c r="T7" s="140"/>
      <c r="U7" s="140"/>
      <c r="V7" s="140"/>
      <c r="W7" s="941" t="s">
        <v>2146</v>
      </c>
      <c r="X7" s="902" t="s">
        <v>2116</v>
      </c>
      <c r="Y7" s="782"/>
      <c r="Z7" s="782"/>
      <c r="AA7" s="903"/>
      <c r="AB7" s="144">
        <f>SUM(AF:AF)</f>
        <v>1</v>
      </c>
      <c r="AC7" s="947" t="str">
        <f>IF(AB8=0, "", IF(AB7&gt;=AB8,"○","×"))</f>
        <v>×</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2</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0779708026</v>
      </c>
      <c r="C14" s="997"/>
      <c r="D14" s="997"/>
      <c r="E14" s="997"/>
      <c r="F14" s="997"/>
      <c r="G14" s="997"/>
      <c r="H14" s="997"/>
      <c r="I14" s="998"/>
      <c r="J14" s="420" t="str">
        <f>IF(基本情報入力シート!M39="","",基本情報入力シート!M39)</f>
        <v>いわき市</v>
      </c>
      <c r="K14" s="424" t="str">
        <f>IF(基本情報入力シート!R39="","",基本情報入力シート!R39)</f>
        <v>福島県</v>
      </c>
      <c r="L14" s="424" t="str">
        <f>IF(基本情報入力シート!W39="","",基本情報入力シート!W39)</f>
        <v>いわき市</v>
      </c>
      <c r="M14" s="420" t="str">
        <f>IF(基本情報入力シート!X39="","",基本情報入力シート!X39)</f>
        <v>いわき市役所</v>
      </c>
      <c r="N14" s="154" t="str">
        <f>IF(基本情報入力シート!Y39="","",基本情報入力シート!Y39)</f>
        <v>訪問介護</v>
      </c>
      <c r="O14" s="170" t="s">
        <v>2153</v>
      </c>
      <c r="P14" s="529" t="s">
        <v>2153</v>
      </c>
      <c r="Q14" s="999">
        <v>20000000</v>
      </c>
      <c r="R14" s="1000"/>
      <c r="S14" s="155">
        <f>IFERROR(ROUNDDOWN(Q14*VLOOKUP(N14,【参考】数式用!$AR$2:$AW$48,MATCH(P14,【参考】数式用!$AT$4:$AW$4)+2,FALSE)*0.5, 0), "")</f>
        <v>6473214</v>
      </c>
      <c r="T14" s="533" t="s">
        <v>2212</v>
      </c>
      <c r="U14" s="156" t="str">
        <f>IFERROR(IF(AG14&lt;&gt;"",Q14*VLOOKUP(N14,【参考】数式用!$AG$2:$AL$48,MATCH(P14,【参考】数式用!$AI$4:$AL$4,0)+2,0), ""), "")</f>
        <v/>
      </c>
      <c r="V14" s="44"/>
      <c r="W14" s="992">
        <v>2</v>
      </c>
      <c r="X14" s="993"/>
      <c r="Y14" s="43" t="s">
        <v>2213</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0779708026</v>
      </c>
      <c r="C15" s="905"/>
      <c r="D15" s="905"/>
      <c r="E15" s="905"/>
      <c r="F15" s="905"/>
      <c r="G15" s="905"/>
      <c r="H15" s="905"/>
      <c r="I15" s="906"/>
      <c r="J15" s="421" t="str">
        <f>IF(基本情報入力シート!M40="","",基本情報入力シート!M40)</f>
        <v>いわき市</v>
      </c>
      <c r="K15" s="422" t="str">
        <f>IF(基本情報入力シート!R40="","",基本情報入力シート!R40)</f>
        <v>福島県</v>
      </c>
      <c r="L15" s="422" t="str">
        <f>IF(基本情報入力シート!W40="","",基本情報入力シート!W40)</f>
        <v>いわき市</v>
      </c>
      <c r="M15" s="421" t="str">
        <f>IF(基本情報入力シート!X40="","",基本情報入力シート!X40)</f>
        <v>いわき市役所</v>
      </c>
      <c r="N15" s="164" t="str">
        <f>IF(基本情報入力シート!Y40="","",基本情報入力シート!Y40)</f>
        <v>訪問型サービス（独自）</v>
      </c>
      <c r="O15" s="171" t="s">
        <v>2153</v>
      </c>
      <c r="P15" s="530" t="s">
        <v>2153</v>
      </c>
      <c r="Q15" s="925">
        <v>5000000</v>
      </c>
      <c r="R15" s="926"/>
      <c r="S15" s="161">
        <f>IFERROR(ROUNDDOWN(Q15*VLOOKUP(N15,【参考】数式用!$AR$2:$AW$48,MATCH(P15,【参考】数式用!$AT$4:$AW$4)+2,FALSE)*0.5, 0), "")</f>
        <v>1618303</v>
      </c>
      <c r="T15" s="534" t="s">
        <v>2212</v>
      </c>
      <c r="U15" s="163" t="str">
        <f>IFERROR(IF(AG15&lt;&gt;"",Q15*VLOOKUP(N15,【参考】数式用!$AG$2:$AL$48,MATCH(P15,【参考】数式用!$AI$4:$AL$4,0)+2,0), ""), "")</f>
        <v/>
      </c>
      <c r="V15" s="45"/>
      <c r="W15" s="909"/>
      <c r="X15" s="910"/>
      <c r="Y15" s="46" t="s">
        <v>2213</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対象外</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0779708026</v>
      </c>
      <c r="C16" s="905"/>
      <c r="D16" s="905"/>
      <c r="E16" s="905"/>
      <c r="F16" s="905"/>
      <c r="G16" s="905"/>
      <c r="H16" s="905"/>
      <c r="I16" s="906"/>
      <c r="J16" s="421" t="str">
        <f>IF(基本情報入力シート!M41="","",基本情報入力シート!M41)</f>
        <v>いわき市</v>
      </c>
      <c r="K16" s="422" t="str">
        <f>IF(基本情報入力シート!R41="","",基本情報入力シート!R41)</f>
        <v>福島県</v>
      </c>
      <c r="L16" s="422" t="str">
        <f>IF(基本情報入力シート!W41="","",基本情報入力シート!W41)</f>
        <v>いわき市</v>
      </c>
      <c r="M16" s="421" t="str">
        <f>IF(基本情報入力シート!X41="","",基本情報入力シート!X41)</f>
        <v>いわき市役所</v>
      </c>
      <c r="N16" s="164" t="str">
        <f>IF(基本情報入力シート!Y41="","",基本情報入力シート!Y41)</f>
        <v>訪問型サービス（独自／定率）</v>
      </c>
      <c r="O16" s="171" t="s">
        <v>2153</v>
      </c>
      <c r="P16" s="530" t="s">
        <v>2153</v>
      </c>
      <c r="Q16" s="925">
        <v>0</v>
      </c>
      <c r="R16" s="926"/>
      <c r="S16" s="161">
        <f>IFERROR(ROUNDDOWN(Q16*VLOOKUP(N16,【参考】数式用!$AR$2:$AW$48,MATCH(P16,【参考】数式用!$AT$4:$AW$4)+2,FALSE)*0.5, 0), "")</f>
        <v>0</v>
      </c>
      <c r="T16" s="534" t="s">
        <v>2212</v>
      </c>
      <c r="U16" s="163" t="str">
        <f>IFERROR(IF(AG16&lt;&gt;"",Q16*VLOOKUP(N16,【参考】数式用!$AG$2:$AL$48,MATCH(P16,【参考】数式用!$AI$4:$AL$4,0)+2,0), ""), "")</f>
        <v/>
      </c>
      <c r="V16" s="45"/>
      <c r="W16" s="909"/>
      <c r="X16" s="910"/>
      <c r="Y16" s="46" t="s">
        <v>2213</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対象外</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0779708026</v>
      </c>
      <c r="C17" s="905"/>
      <c r="D17" s="905"/>
      <c r="E17" s="905"/>
      <c r="F17" s="905"/>
      <c r="G17" s="905"/>
      <c r="H17" s="905"/>
      <c r="I17" s="906"/>
      <c r="J17" s="421" t="str">
        <f>IF(基本情報入力シート!M42="","",基本情報入力シート!M42)</f>
        <v>いわき市</v>
      </c>
      <c r="K17" s="422" t="str">
        <f>IF(基本情報入力シート!R42="","",基本情報入力シート!R42)</f>
        <v>福島県</v>
      </c>
      <c r="L17" s="422" t="str">
        <f>IF(基本情報入力シート!W42="","",基本情報入力シート!W42)</f>
        <v>いわき市</v>
      </c>
      <c r="M17" s="421" t="str">
        <f>IF(基本情報入力シート!X42="","",基本情報入力シート!X42)</f>
        <v>いわき市役所</v>
      </c>
      <c r="N17" s="164" t="str">
        <f>IF(基本情報入力シート!Y42="","",基本情報入力シート!Y42)</f>
        <v>地域密着型通所介護</v>
      </c>
      <c r="O17" s="171" t="s">
        <v>2160</v>
      </c>
      <c r="P17" s="530" t="s">
        <v>2158</v>
      </c>
      <c r="Q17" s="925">
        <v>4000000</v>
      </c>
      <c r="R17" s="926"/>
      <c r="S17" s="161">
        <f>IFERROR(ROUNDDOWN(Q17*VLOOKUP(N17,【参考】数式用!$AR$2:$AW$48,MATCH(P17,【参考】数式用!$AT$4:$AW$4)+2,FALSE)*0.5, 0), "")</f>
        <v>1600000</v>
      </c>
      <c r="T17" s="535" t="s">
        <v>2212</v>
      </c>
      <c r="U17" s="163">
        <f>IFERROR(IF(AG17&lt;&gt;"",Q17*VLOOKUP(N17,【参考】数式用!$AG$2:$AL$48,MATCH(P17,【参考】数式用!$AI$4:$AL$4,0)+2,0), ""), "")</f>
        <v>550000</v>
      </c>
      <c r="V17" s="45" t="s">
        <v>2212</v>
      </c>
      <c r="W17" s="909"/>
      <c r="X17" s="910"/>
      <c r="Y17" s="46" t="s">
        <v>2153</v>
      </c>
      <c r="Z17" s="52">
        <v>5000000</v>
      </c>
      <c r="AA17" s="162">
        <f>IFERROR(IF(Y17="ー", "", ROUNDDOWN(Z17*VLOOKUP(N17,【参考】数式用!$AR$2:$AW$48,MATCH(Y17,【参考】数式用!$AT$4:$AW$4)+2,FALSE)*0.5, 0)), "")</f>
        <v>1777777</v>
      </c>
      <c r="AB17" s="53" t="s">
        <v>2212</v>
      </c>
      <c r="AC17" s="988">
        <f>IFERROR(IF(AG17&lt;&gt;"",Z17*VLOOKUP(N17,【参考】数式用!$AG$2:$AL$48,MATCH(Y17,【参考】数式用!$AI$4:$AL$4,0)+2,0), ""), "")</f>
        <v>611111.11111111112</v>
      </c>
      <c r="AD17" s="988"/>
      <c r="AE17" s="425" t="s">
        <v>2212</v>
      </c>
      <c r="AF17" s="57">
        <v>1</v>
      </c>
      <c r="AG17" s="438" t="str">
        <f>IFERROR(VLOOKUP(O17, 【参考】数式用!$AY$5:$AY$13, 1, FALSE), "")</f>
        <v>処遇改善加算Ⅴ（１）</v>
      </c>
      <c r="AH17" s="439" t="str">
        <f>IFERROR(VLOOKUP(N17, 【参考】数式用!$BA$2:$BB$48, 2, FALSE), "")</f>
        <v>対象</v>
      </c>
      <c r="AI17" s="440" t="str">
        <f t="shared" si="0"/>
        <v/>
      </c>
      <c r="AJ17" s="441">
        <f t="shared" si="1"/>
        <v>1</v>
      </c>
      <c r="AK17" s="158"/>
      <c r="AL17" s="158"/>
      <c r="AM17" s="130"/>
      <c r="AN17" s="1025"/>
      <c r="AO17" s="1025"/>
    </row>
    <row r="18" spans="1:46" ht="30" customHeight="1">
      <c r="A18" s="160">
        <v>5</v>
      </c>
      <c r="B18" s="904" t="str">
        <f>IF(基本情報入力シート!C43="","",基本情報入力シート!C43)</f>
        <v>0779708026</v>
      </c>
      <c r="C18" s="905"/>
      <c r="D18" s="905"/>
      <c r="E18" s="905"/>
      <c r="F18" s="905"/>
      <c r="G18" s="905"/>
      <c r="H18" s="905"/>
      <c r="I18" s="906"/>
      <c r="J18" s="421" t="str">
        <f>IF(基本情報入力シート!M43="","",基本情報入力シート!M43)</f>
        <v>いわき市</v>
      </c>
      <c r="K18" s="422" t="str">
        <f>IF(基本情報入力シート!R43="","",基本情報入力シート!R43)</f>
        <v>福島県</v>
      </c>
      <c r="L18" s="422" t="str">
        <f>IF(基本情報入力シート!W43="","",基本情報入力シート!W43)</f>
        <v>いわき市</v>
      </c>
      <c r="M18" s="421" t="str">
        <f>IF(基本情報入力シート!X43="","",基本情報入力シート!X43)</f>
        <v>いわき市役所</v>
      </c>
      <c r="N18" s="164" t="str">
        <f>IF(基本情報入力シート!Y43="","",基本情報入力シート!Y43)</f>
        <v>通所型サービス（独自）</v>
      </c>
      <c r="O18" s="171" t="s">
        <v>2160</v>
      </c>
      <c r="P18" s="531" t="s">
        <v>2158</v>
      </c>
      <c r="Q18" s="925">
        <v>450000</v>
      </c>
      <c r="R18" s="926"/>
      <c r="S18" s="161">
        <f>IFERROR(ROUNDDOWN(Q18*VLOOKUP(N18,【参考】数式用!$AR$2:$AW$48,MATCH(P18,【参考】数式用!$AT$4:$AW$4)+2,FALSE)*0.5, 0), "")</f>
        <v>180000</v>
      </c>
      <c r="T18" s="534" t="s">
        <v>2212</v>
      </c>
      <c r="U18" s="163">
        <f>IFERROR(IF(AG18&lt;&gt;"",Q18*VLOOKUP(N18,【参考】数式用!$AG$2:$AL$48,MATCH(P18,【参考】数式用!$AI$4:$AL$4,0)+2,0), ""), "")</f>
        <v>61875.000000000007</v>
      </c>
      <c r="V18" s="45" t="s">
        <v>2212</v>
      </c>
      <c r="W18" s="909"/>
      <c r="X18" s="910"/>
      <c r="Y18" s="46" t="s">
        <v>2153</v>
      </c>
      <c r="Z18" s="52">
        <v>600000</v>
      </c>
      <c r="AA18" s="162">
        <f>IFERROR(IF(Y18="ー", "", ROUNDDOWN(Z18*VLOOKUP(N18,【参考】数式用!$AR$2:$AW$48,MATCH(Y18,【参考】数式用!$AT$4:$AW$4)+2,FALSE)*0.5, 0)), "")</f>
        <v>213333</v>
      </c>
      <c r="AB18" s="53" t="s">
        <v>2212</v>
      </c>
      <c r="AC18" s="988">
        <f>IFERROR(IF(AG18&lt;&gt;"",Z18*VLOOKUP(N18,【参考】数式用!$AG$2:$AL$48,MATCH(Y18,【参考】数式用!$AI$4:$AL$4,0)+2,0), ""), "")</f>
        <v>73333.333333333343</v>
      </c>
      <c r="AD18" s="988"/>
      <c r="AE18" s="425" t="s">
        <v>2212</v>
      </c>
      <c r="AF18" s="57">
        <v>0</v>
      </c>
      <c r="AG18" s="438" t="str">
        <f>IFERROR(VLOOKUP(O18, 【参考】数式用!$AY$5:$AY$13, 1, FALSE), "")</f>
        <v>処遇改善加算Ⅴ（１）</v>
      </c>
      <c r="AH18" s="439" t="str">
        <f>IFERROR(VLOOKUP(N18, 【参考】数式用!$BA$2:$BB$48, 2, FALSE), "")</f>
        <v>対象外</v>
      </c>
      <c r="AI18" s="440" t="str">
        <f t="shared" si="0"/>
        <v/>
      </c>
      <c r="AJ18" s="441">
        <f t="shared" si="1"/>
        <v>1</v>
      </c>
      <c r="AK18" s="158"/>
      <c r="AL18" s="158"/>
      <c r="AM18" s="130"/>
      <c r="AN18" s="1025"/>
      <c r="AO18" s="1025"/>
    </row>
    <row r="19" spans="1:46" ht="30" customHeight="1">
      <c r="A19" s="160">
        <v>6</v>
      </c>
      <c r="B19" s="904" t="str">
        <f>IF(基本情報入力シート!C44="","",基本情報入力シート!C44)</f>
        <v>0779708026</v>
      </c>
      <c r="C19" s="905"/>
      <c r="D19" s="905"/>
      <c r="E19" s="905"/>
      <c r="F19" s="905"/>
      <c r="G19" s="905"/>
      <c r="H19" s="905"/>
      <c r="I19" s="906"/>
      <c r="J19" s="421" t="str">
        <f>IF(基本情報入力シート!M44="","",基本情報入力シート!M44)</f>
        <v>いわき市</v>
      </c>
      <c r="K19" s="422" t="str">
        <f>IF(基本情報入力シート!R44="","",基本情報入力シート!R44)</f>
        <v>福島県</v>
      </c>
      <c r="L19" s="422" t="str">
        <f>IF(基本情報入力シート!W44="","",基本情報入力シート!W44)</f>
        <v>いわき市</v>
      </c>
      <c r="M19" s="421" t="str">
        <f>IF(基本情報入力シート!X44="","",基本情報入力シート!X44)</f>
        <v>いわき市役所</v>
      </c>
      <c r="N19" s="164" t="str">
        <f>IF(基本情報入力シート!Y44="","",基本情報入力シート!Y44)</f>
        <v>介護老人福祉施設サービス</v>
      </c>
      <c r="O19" s="171" t="s">
        <v>2153</v>
      </c>
      <c r="P19" s="531" t="s">
        <v>2126</v>
      </c>
      <c r="Q19" s="925">
        <v>40000000</v>
      </c>
      <c r="R19" s="926"/>
      <c r="S19" s="161">
        <f>IFERROR(ROUNDDOWN(Q19*VLOOKUP(N19,【参考】数式用!$AR$2:$AW$48,MATCH(P19,【参考】数式用!$AT$4:$AW$4)+2,FALSE)*0.5, 0), "")</f>
        <v>12857142</v>
      </c>
      <c r="T19" s="534" t="s">
        <v>2212</v>
      </c>
      <c r="U19" s="163" t="str">
        <f>IFERROR(IF(AG19&lt;&gt;"",Q19*VLOOKUP(N19,【参考】数式用!$AG$2:$AL$48,MATCH(P19,【参考】数式用!$AI$4:$AL$4,0)+2,0), ""), "")</f>
        <v/>
      </c>
      <c r="V19" s="45"/>
      <c r="W19" s="909">
        <v>2</v>
      </c>
      <c r="X19" s="910"/>
      <c r="Y19" s="46" t="s">
        <v>2213</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0779708026</v>
      </c>
      <c r="C20" s="905"/>
      <c r="D20" s="905"/>
      <c r="E20" s="905"/>
      <c r="F20" s="905"/>
      <c r="G20" s="905"/>
      <c r="H20" s="905"/>
      <c r="I20" s="906"/>
      <c r="J20" s="421" t="str">
        <f>IF(基本情報入力シート!M45="","",基本情報入力シート!M45)</f>
        <v>いわき市</v>
      </c>
      <c r="K20" s="422" t="str">
        <f>IF(基本情報入力シート!R45="","",基本情報入力シート!R45)</f>
        <v>福島県</v>
      </c>
      <c r="L20" s="422" t="str">
        <f>IF(基本情報入力シート!W45="","",基本情報入力シート!W45)</f>
        <v>いわき市</v>
      </c>
      <c r="M20" s="421" t="str">
        <f>IF(基本情報入力シート!X45="","",基本情報入力シート!X45)</f>
        <v>いわき市役所</v>
      </c>
      <c r="N20" s="164" t="str">
        <f>IF(基本情報入力シート!Y45="","",基本情報入力シート!Y45)</f>
        <v>短期入所生活介護</v>
      </c>
      <c r="O20" s="171" t="s">
        <v>2153</v>
      </c>
      <c r="P20" s="532" t="s">
        <v>2126</v>
      </c>
      <c r="Q20" s="925">
        <v>10500000</v>
      </c>
      <c r="R20" s="926"/>
      <c r="S20" s="161">
        <f>IFERROR(ROUNDDOWN(Q20*VLOOKUP(N20,【参考】数式用!$AR$2:$AW$48,MATCH(P20,【参考】数式用!$AT$4:$AW$4)+2,FALSE)*0.5, 0), "")</f>
        <v>3375000</v>
      </c>
      <c r="T20" s="535" t="s">
        <v>2212</v>
      </c>
      <c r="U20" s="163" t="str">
        <f>IFERROR(IF(AG20&lt;&gt;"",Q20*VLOOKUP(N20,【参考】数式用!$AG$2:$AL$48,MATCH(P20,【参考】数式用!$AI$4:$AL$4,0)+2,0), ""), "")</f>
        <v/>
      </c>
      <c r="V20" s="45"/>
      <c r="W20" s="909"/>
      <c r="X20" s="910"/>
      <c r="Y20" s="46" t="s">
        <v>2213</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対象外</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263dbbe5-076b-4606-a03b-9598f5f2f35a"/>
    <ds:schemaRef ds:uri="e60fd174-b192-4fdb-8980-a9c623028ceb"/>
    <ds:schemaRef ds:uri="http://www.w3.org/XML/1998/namespace"/>
  </ds:schemaRefs>
</ds:datastoreItem>
</file>

<file path=customXml/itemProps3.xml><?xml version="1.0" encoding="utf-8"?>
<ds:datastoreItem xmlns:ds="http://schemas.openxmlformats.org/officeDocument/2006/customXml" ds:itemID="{4806A5AC-D761-460D-A89B-B24956C67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遠藤　樹</cp:lastModifiedBy>
  <cp:revision/>
  <cp:lastPrinted>2025-02-07T08:53:54Z</cp:lastPrinted>
  <dcterms:created xsi:type="dcterms:W3CDTF">2023-01-10T13:53:21Z</dcterms:created>
  <dcterms:modified xsi:type="dcterms:W3CDTF">2026-05-27T07:12:38Z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0x01010029F4F041C46ECE49BB7335103DDD4427</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