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l01jofls1\0600300_高齢福祉課$\04 長寿支援係\ケ 権限移譲関係\処遇改善加算\R7年度提出用通知\R7実績報告（R6年度分）\"/>
    </mc:Choice>
  </mc:AlternateContent>
  <xr:revisionPtr revIDLastSave="0" documentId="13_ncr:1_{D42A87C4-425B-43A7-B090-E4C7D606E689}" xr6:coauthVersionLast="47" xr6:coauthVersionMax="47" xr10:uidLastSave="{00000000-0000-0000-0000-000000000000}"/>
  <bookViews>
    <workbookView xWindow="-110" yWindow="-110" windowWidth="25820" windowHeight="15500" activeTab="3"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t>
        </r>
        <r>
          <rPr>
            <b/>
            <sz val="9"/>
            <color rgb="FF000000"/>
            <rFont val="MS P ゴシック"/>
            <family val="3"/>
            <charset val="128"/>
          </rPr>
          <t>変更していない</t>
        </r>
        <r>
          <rPr>
            <sz val="9"/>
            <color rgb="FF000000"/>
            <rFont val="MS P ゴシック"/>
            <family val="3"/>
            <charset val="128"/>
          </rPr>
          <t>場合は、「－」を選択してください。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<sst xmlns="http://schemas.openxmlformats.org/spreadsheetml/2006/main" count="4627" uniqueCount="2317">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</sst>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10"/>
      <color rgb="FFFF0000"/>
      <name val="ＭＳ Ｐゴシック"/>
      <family val="3"/>
      <charset val="128"/>
      <scheme val="minor"/>
    </font>
    <font>
      <b/>
      <sz val="9"/>
      <color rgb="FF000000"/>
      <name val="MS P 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pplyProtection="1">
      <alignment horizontal="left" vertical="center" shrinkToFit="1"/>
      <protection locked="0"/>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81867" y="690382"/>
          <a:ext cx="3843505" cy="88300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4557" y="1487664"/>
          <a:ext cx="8781718"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71062" y="36005721"/>
              <a:ext cx="166565" cy="1839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71062" y="39394423"/>
              <a:ext cx="16656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71062" y="37694577"/>
              <a:ext cx="166565" cy="3565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71062" y="21946577"/>
              <a:ext cx="166565"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71062" y="24511000"/>
              <a:ext cx="166565" cy="3419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5446" y="27446654"/>
              <a:ext cx="166566" cy="268654"/>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09273" y="270792"/>
          <a:ext cx="695224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6677" y="26987500"/>
              <a:ext cx="166565" cy="727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6677" y="26987500"/>
              <a:ext cx="166565" cy="727808"/>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05076" y="266260"/>
          <a:ext cx="6261624" cy="2856717"/>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44911" y="840070"/>
          <a:ext cx="6464518" cy="1395933"/>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590293" y="358985"/>
          <a:ext cx="10184626" cy="1831608"/>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topLeftCell="A32" zoomScale="90" zoomScaleNormal="100" zoomScaleSheetLayoutView="90" workbookViewId="0">
      <selection activeCell="AT32" sqref="AT32"/>
    </sheetView>
  </sheetViews>
  <sheetFormatPr defaultColWidth="9" defaultRowHeight="20.149999999999999" customHeight="1"/>
  <cols>
    <col min="1" max="1" width="4.6328125" customWidth="1"/>
    <col min="2" max="2" width="11" customWidth="1"/>
    <col min="3" max="12" width="2.6328125" customWidth="1"/>
    <col min="13" max="17" width="2.81640625" customWidth="1"/>
    <col min="18" max="22" width="2.6328125" customWidth="1"/>
    <col min="23" max="23" width="14.08984375" customWidth="1"/>
    <col min="24" max="24" width="25" customWidth="1"/>
    <col min="25" max="25" width="30.81640625" customWidth="1"/>
    <col min="26" max="26" width="8.6328125" customWidth="1"/>
    <col min="27" max="27" width="9.08984375" customWidth="1"/>
    <col min="28" max="28" width="7.6328125" customWidth="1"/>
    <col min="29" max="29" width="9" hidden="1" customWidth="1"/>
  </cols>
  <sheetData>
    <row r="1" spans="1:29" ht="20.149999999999999"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49999999999999"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49999999999999"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49999999999999"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49999999999999"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49999999999999"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49999999999999"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49999999999999"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49999999999999"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49999999999999"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49999999999999"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49999999999999"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49999999999999"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49999999999999"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49999999999999"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49999999999999"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49999999999999"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49999999999999"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49999999999999"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49999999999999"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49999999999999"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49999999999999"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49999999999999"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topLeftCell="A13" zoomScale="130" zoomScaleNormal="120" zoomScaleSheetLayoutView="130" workbookViewId="0">
      <selection activeCell="T62" sqref="T62:X62"/>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7" width="2.453125" customWidth="1"/>
    <col min="38" max="38" width="2.6328125" customWidth="1"/>
    <col min="39" max="53" width="6.36328125" customWidth="1"/>
    <col min="54" max="54" width="2.453125" customWidth="1"/>
    <col min="55" max="61" width="6.36328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4" t="s">
        <v>69</v>
      </c>
      <c r="AA1" s="774"/>
      <c r="AB1" s="774"/>
      <c r="AC1" s="774"/>
      <c r="AD1" s="774" t="str">
        <f>IF(基本情報入力シート!C32="","",基本情報入力シート!C32)</f>
        <v>○○市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15"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c r="A7" s="134"/>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c r="A8" s="134"/>
      <c r="B8" s="778" t="s">
        <v>72</v>
      </c>
      <c r="C8" s="779"/>
      <c r="D8" s="779"/>
      <c r="E8" s="779"/>
      <c r="F8" s="779"/>
      <c r="G8" s="779"/>
      <c r="H8" s="136" t="s">
        <v>18</v>
      </c>
      <c r="I8" s="786" t="str">
        <f>IF(基本情報入力シート!AC38="－","",基本情報入力シート!AC38)</f>
        <v>100－1234</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c r="A10" s="134"/>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c r="A11" s="134"/>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c r="A12" s="134"/>
      <c r="B12" s="780" t="s">
        <v>73</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c r="A13" s="134"/>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7" t="s">
        <v>76</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c r="A18" s="130"/>
      <c r="B18" s="155" t="s">
        <v>77</v>
      </c>
      <c r="C18" s="810" t="s">
        <v>78</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7"/>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10"/>
      <c r="E21" s="810"/>
      <c r="F21" s="810"/>
      <c r="G21" s="810"/>
      <c r="H21" s="810"/>
      <c r="I21" s="810"/>
      <c r="J21" s="810"/>
      <c r="K21" s="810"/>
      <c r="L21" s="810"/>
      <c r="M21" s="810"/>
      <c r="N21" s="810"/>
      <c r="O21" s="810"/>
      <c r="P21" s="810"/>
      <c r="Q21" s="787">
        <f>Q18-Q20</f>
        <v>140862900</v>
      </c>
      <c r="R21" s="788"/>
      <c r="S21" s="788"/>
      <c r="T21" s="788"/>
      <c r="U21" s="788"/>
      <c r="V21" s="789"/>
      <c r="W21" s="156" t="s">
        <v>79</v>
      </c>
      <c r="X21" s="131" t="s">
        <v>84</v>
      </c>
      <c r="Y21" s="569" t="str">
        <f>IFERROR(IF(Q22&gt;=Q21,"○","×"),"")</f>
        <v>×</v>
      </c>
      <c r="Z21" s="130"/>
      <c r="AA21" s="130"/>
      <c r="AB21" s="130"/>
      <c r="AC21" s="130"/>
      <c r="AD21" s="130"/>
      <c r="AE21" s="130"/>
      <c r="AF21" s="130"/>
      <c r="AG21" s="130"/>
      <c r="AH21" s="130"/>
      <c r="AI21" s="130"/>
      <c r="AJ21" s="130"/>
      <c r="AK21" s="130"/>
      <c r="AL21" s="130"/>
      <c r="AM21" s="904"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6" t="s">
        <v>91</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50"/>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50"/>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4">
        <f>Q26+Q27</f>
        <v>102000000</v>
      </c>
      <c r="R28" s="885"/>
      <c r="S28" s="885"/>
      <c r="T28" s="885"/>
      <c r="U28" s="885"/>
      <c r="V28" s="886"/>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7" t="s">
        <v>102</v>
      </c>
      <c r="C29" s="838" t="s">
        <v>103</v>
      </c>
      <c r="D29" s="838"/>
      <c r="E29" s="839"/>
      <c r="F29" s="168"/>
      <c r="G29" s="843" t="s">
        <v>104</v>
      </c>
      <c r="H29" s="844"/>
      <c r="I29" s="844"/>
      <c r="J29" s="845"/>
      <c r="K29" s="824" t="s">
        <v>105</v>
      </c>
      <c r="L29" s="824"/>
      <c r="M29" s="824"/>
      <c r="N29" s="824"/>
      <c r="O29" s="826">
        <v>2.5000000000000001E-2</v>
      </c>
      <c r="P29" s="827"/>
      <c r="Q29" s="830" t="s">
        <v>106</v>
      </c>
      <c r="R29" s="830"/>
      <c r="S29" s="830"/>
      <c r="T29" s="830"/>
      <c r="U29" s="832" t="s">
        <v>2305</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c r="A30" s="130"/>
      <c r="B30" s="888"/>
      <c r="C30" s="840"/>
      <c r="D30" s="840"/>
      <c r="E30" s="841"/>
      <c r="F30" s="170"/>
      <c r="G30" s="872" t="s">
        <v>107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2" t="s">
        <v>110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c r="A33" s="130"/>
      <c r="B33" s="178" t="s">
        <v>109</v>
      </c>
      <c r="C33" s="842" t="s">
        <v>111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3" t="s">
        <v>113</v>
      </c>
      <c r="D36" s="863"/>
      <c r="E36" s="863"/>
      <c r="F36" s="863"/>
      <c r="G36" s="863"/>
      <c r="H36" s="863"/>
      <c r="I36" s="863"/>
      <c r="J36" s="863"/>
      <c r="K36" s="863"/>
      <c r="L36" s="863"/>
      <c r="M36" s="863"/>
      <c r="N36" s="863"/>
      <c r="O36" s="863"/>
      <c r="P36" s="864"/>
      <c r="Q36" s="812">
        <f>Q37-Q38-Q39</f>
        <v>363892760</v>
      </c>
      <c r="R36" s="813"/>
      <c r="S36" s="813"/>
      <c r="T36" s="813"/>
      <c r="U36" s="813"/>
      <c r="V36" s="814"/>
      <c r="W36" s="187" t="s">
        <v>79</v>
      </c>
      <c r="X36" s="188" t="s">
        <v>84</v>
      </c>
      <c r="Y36" s="569" t="str">
        <f>IF(Q40="","",IF(Q36="","",IF(Q36&gt;=Q40,"○","×")))</f>
        <v>○</v>
      </c>
      <c r="Z36" s="189"/>
      <c r="AA36" s="183"/>
      <c r="AB36" s="183"/>
      <c r="AC36" s="183"/>
      <c r="AD36" s="185"/>
      <c r="AE36" s="185"/>
      <c r="AF36" s="185"/>
      <c r="AG36" s="185"/>
      <c r="AH36" s="185"/>
      <c r="AI36" s="185"/>
      <c r="AJ36" s="185"/>
      <c r="AK36" s="185"/>
      <c r="AL36" s="130"/>
      <c r="AM36" s="905" t="s">
        <v>114</v>
      </c>
      <c r="AN36" s="906"/>
      <c r="AO36" s="906"/>
      <c r="AP36" s="906"/>
      <c r="AQ36" s="906"/>
      <c r="AR36" s="906"/>
      <c r="AS36" s="906"/>
      <c r="AT36" s="906"/>
      <c r="AU36" s="906"/>
      <c r="AV36" s="906"/>
      <c r="AW36" s="906"/>
      <c r="AX36" s="906"/>
      <c r="AY36" s="906"/>
      <c r="AZ36" s="906"/>
      <c r="BA36" s="907"/>
    </row>
    <row r="37" spans="1:53" ht="18.75" customHeight="1" thickBot="1">
      <c r="A37" s="130"/>
      <c r="B37" s="882"/>
      <c r="C37" s="817" t="s">
        <v>115</v>
      </c>
      <c r="D37" s="817"/>
      <c r="E37" s="817"/>
      <c r="F37" s="817"/>
      <c r="G37" s="817"/>
      <c r="H37" s="817"/>
      <c r="I37" s="817"/>
      <c r="J37" s="817"/>
      <c r="K37" s="817"/>
      <c r="L37" s="817"/>
      <c r="M37" s="817"/>
      <c r="N37" s="817"/>
      <c r="O37" s="817"/>
      <c r="P37" s="818"/>
      <c r="Q37" s="821">
        <v>504012760</v>
      </c>
      <c r="R37" s="822"/>
      <c r="S37" s="822"/>
      <c r="T37" s="822"/>
      <c r="U37" s="822"/>
      <c r="V37" s="823"/>
      <c r="W37" s="187" t="s">
        <v>79</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116</v>
      </c>
      <c r="D38" s="819"/>
      <c r="E38" s="819"/>
      <c r="F38" s="819"/>
      <c r="G38" s="819"/>
      <c r="H38" s="819"/>
      <c r="I38" s="819"/>
      <c r="J38" s="819"/>
      <c r="K38" s="819"/>
      <c r="L38" s="819"/>
      <c r="M38" s="819"/>
      <c r="N38" s="819"/>
      <c r="O38" s="819"/>
      <c r="P38" s="820"/>
      <c r="Q38" s="812">
        <f>Q22</f>
        <v>140000000</v>
      </c>
      <c r="R38" s="813"/>
      <c r="S38" s="813"/>
      <c r="T38" s="813"/>
      <c r="U38" s="813"/>
      <c r="V38" s="814"/>
      <c r="W38" s="187" t="s">
        <v>79</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52"/>
      <c r="C39" s="819" t="s">
        <v>117</v>
      </c>
      <c r="D39" s="819"/>
      <c r="E39" s="819"/>
      <c r="F39" s="819"/>
      <c r="G39" s="819"/>
      <c r="H39" s="819"/>
      <c r="I39" s="819"/>
      <c r="J39" s="819"/>
      <c r="K39" s="819"/>
      <c r="L39" s="819"/>
      <c r="M39" s="819"/>
      <c r="N39" s="819"/>
      <c r="O39" s="819"/>
      <c r="P39" s="820"/>
      <c r="Q39" s="821">
        <v>120000</v>
      </c>
      <c r="R39" s="822"/>
      <c r="S39" s="822"/>
      <c r="T39" s="822"/>
      <c r="U39" s="822"/>
      <c r="V39" s="823"/>
      <c r="W39" s="187" t="s">
        <v>79</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6" t="s">
        <v>86</v>
      </c>
      <c r="C40" s="815" t="s">
        <v>118</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79</v>
      </c>
      <c r="X40" s="188" t="s">
        <v>84</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119</v>
      </c>
      <c r="D41" s="865"/>
      <c r="E41" s="865"/>
      <c r="F41" s="865"/>
      <c r="G41" s="865"/>
      <c r="H41" s="865"/>
      <c r="I41" s="865"/>
      <c r="J41" s="865"/>
      <c r="K41" s="865"/>
      <c r="L41" s="865"/>
      <c r="M41" s="865"/>
      <c r="N41" s="865"/>
      <c r="O41" s="865"/>
      <c r="P41" s="866"/>
      <c r="Q41" s="854">
        <v>323895307</v>
      </c>
      <c r="R41" s="855"/>
      <c r="S41" s="855"/>
      <c r="T41" s="855"/>
      <c r="U41" s="855"/>
      <c r="V41" s="856"/>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4"/>
      <c r="C42" s="818" t="s">
        <v>120</v>
      </c>
      <c r="D42" s="865"/>
      <c r="E42" s="865"/>
      <c r="F42" s="865"/>
      <c r="G42" s="865"/>
      <c r="H42" s="865"/>
      <c r="I42" s="865"/>
      <c r="J42" s="865"/>
      <c r="K42" s="865"/>
      <c r="L42" s="865"/>
      <c r="M42" s="865"/>
      <c r="N42" s="865"/>
      <c r="O42" s="865"/>
      <c r="P42" s="866"/>
      <c r="Q42" s="854">
        <v>15672680</v>
      </c>
      <c r="R42" s="855"/>
      <c r="S42" s="855"/>
      <c r="T42" s="855"/>
      <c r="U42" s="855"/>
      <c r="V42" s="856"/>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4"/>
      <c r="C43" s="818" t="s">
        <v>121</v>
      </c>
      <c r="D43" s="865"/>
      <c r="E43" s="865"/>
      <c r="F43" s="865"/>
      <c r="G43" s="865"/>
      <c r="H43" s="865"/>
      <c r="I43" s="865"/>
      <c r="J43" s="865"/>
      <c r="K43" s="865"/>
      <c r="L43" s="865"/>
      <c r="M43" s="865"/>
      <c r="N43" s="865"/>
      <c r="O43" s="865"/>
      <c r="P43" s="866"/>
      <c r="Q43" s="854">
        <v>8379554</v>
      </c>
      <c r="R43" s="855"/>
      <c r="S43" s="855"/>
      <c r="T43" s="855"/>
      <c r="U43" s="855"/>
      <c r="V43" s="856"/>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4"/>
      <c r="C44" s="857" t="s">
        <v>122</v>
      </c>
      <c r="D44" s="858"/>
      <c r="E44" s="858"/>
      <c r="F44" s="858"/>
      <c r="G44" s="858"/>
      <c r="H44" s="858"/>
      <c r="I44" s="858"/>
      <c r="J44" s="858"/>
      <c r="K44" s="858"/>
      <c r="L44" s="858"/>
      <c r="M44" s="858"/>
      <c r="N44" s="858"/>
      <c r="O44" s="858"/>
      <c r="P44" s="859"/>
      <c r="Q44" s="854">
        <v>2312647</v>
      </c>
      <c r="R44" s="855"/>
      <c r="S44" s="855"/>
      <c r="T44" s="855"/>
      <c r="U44" s="855"/>
      <c r="V44" s="856"/>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4"/>
      <c r="C45" s="857" t="s">
        <v>123</v>
      </c>
      <c r="D45" s="858"/>
      <c r="E45" s="858"/>
      <c r="F45" s="858"/>
      <c r="G45" s="858"/>
      <c r="H45" s="858"/>
      <c r="I45" s="858"/>
      <c r="J45" s="858"/>
      <c r="K45" s="858"/>
      <c r="L45" s="858"/>
      <c r="M45" s="858"/>
      <c r="N45" s="858"/>
      <c r="O45" s="858"/>
      <c r="P45" s="859"/>
      <c r="Q45" s="854">
        <v>112647</v>
      </c>
      <c r="R45" s="855"/>
      <c r="S45" s="855"/>
      <c r="T45" s="855"/>
      <c r="U45" s="855"/>
      <c r="V45" s="856"/>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5"/>
      <c r="C46" s="851" t="s">
        <v>124</v>
      </c>
      <c r="D46" s="852"/>
      <c r="E46" s="852"/>
      <c r="F46" s="852"/>
      <c r="G46" s="852"/>
      <c r="H46" s="852"/>
      <c r="I46" s="852"/>
      <c r="J46" s="852"/>
      <c r="K46" s="852"/>
      <c r="L46" s="852"/>
      <c r="M46" s="852"/>
      <c r="N46" s="852"/>
      <c r="O46" s="852"/>
      <c r="P46" s="853"/>
      <c r="Q46" s="854">
        <v>528650</v>
      </c>
      <c r="R46" s="855"/>
      <c r="S46" s="855"/>
      <c r="T46" s="855"/>
      <c r="U46" s="855"/>
      <c r="V46" s="856"/>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5" t="s">
        <v>125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c r="A50" s="134"/>
      <c r="B50" s="194" t="s">
        <v>109</v>
      </c>
      <c r="C50" s="842" t="s">
        <v>126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c r="A51" s="134"/>
      <c r="B51" s="194" t="s">
        <v>109</v>
      </c>
      <c r="C51" s="655" t="s">
        <v>127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3" t="s">
        <v>128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c r="A54" s="130"/>
      <c r="B54" s="197" t="s">
        <v>109</v>
      </c>
      <c r="C54" s="883" t="s">
        <v>129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c r="A55" s="130"/>
      <c r="B55" s="876" t="s">
        <v>130</v>
      </c>
      <c r="C55" s="877"/>
      <c r="D55" s="877"/>
      <c r="E55" s="878"/>
      <c r="F55" s="860" t="s">
        <v>2306</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c r="A56" s="130"/>
      <c r="B56" s="876" t="s">
        <v>131</v>
      </c>
      <c r="C56" s="877"/>
      <c r="D56" s="877"/>
      <c r="E56" s="878"/>
      <c r="F56" s="879" t="s">
        <v>2307</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5" t="s">
        <v>132</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c r="A59" s="130"/>
      <c r="B59" s="725" t="s">
        <v>133</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2">
        <f>'別紙様式3-3（６月以降分）'!N6</f>
        <v>11171419.039999999</v>
      </c>
      <c r="U60" s="773"/>
      <c r="V60" s="773"/>
      <c r="W60" s="773"/>
      <c r="X60" s="773"/>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9" t="s">
        <v>136</v>
      </c>
      <c r="C61" s="890"/>
      <c r="D61" s="890"/>
      <c r="E61" s="890"/>
      <c r="F61" s="890"/>
      <c r="G61" s="890"/>
      <c r="H61" s="890"/>
      <c r="I61" s="890"/>
      <c r="J61" s="890"/>
      <c r="K61" s="890"/>
      <c r="L61" s="890"/>
      <c r="M61" s="890"/>
      <c r="N61" s="890"/>
      <c r="O61" s="890"/>
      <c r="P61" s="890"/>
      <c r="Q61" s="890"/>
      <c r="R61" s="890"/>
      <c r="S61" s="890"/>
      <c r="T61" s="891">
        <v>8700000</v>
      </c>
      <c r="U61" s="892"/>
      <c r="V61" s="892"/>
      <c r="W61" s="892"/>
      <c r="X61" s="893"/>
      <c r="Y61" s="206" t="s">
        <v>79</v>
      </c>
      <c r="Z61" s="130"/>
      <c r="AA61" s="207" t="s">
        <v>137</v>
      </c>
      <c r="AB61" s="868">
        <f>IFERROR(T62/T60*100,0)</f>
        <v>53.7084857216134</v>
      </c>
      <c r="AC61" s="869"/>
      <c r="AD61" s="870"/>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7" t="s">
        <v>141</v>
      </c>
      <c r="D62" s="698"/>
      <c r="E62" s="698"/>
      <c r="F62" s="698"/>
      <c r="G62" s="698"/>
      <c r="H62" s="698"/>
      <c r="I62" s="698"/>
      <c r="J62" s="698"/>
      <c r="K62" s="698"/>
      <c r="L62" s="698"/>
      <c r="M62" s="698"/>
      <c r="N62" s="698"/>
      <c r="O62" s="698"/>
      <c r="P62" s="698"/>
      <c r="Q62" s="698"/>
      <c r="R62" s="698"/>
      <c r="S62" s="698"/>
      <c r="T62" s="693">
        <v>6000000</v>
      </c>
      <c r="U62" s="694"/>
      <c r="V62" s="694"/>
      <c r="W62" s="694"/>
      <c r="X62" s="695"/>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6" t="s">
        <v>142</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30" t="s">
        <v>146</v>
      </c>
      <c r="F67" s="730"/>
      <c r="G67" s="730"/>
      <c r="H67" s="730"/>
      <c r="I67" s="730"/>
      <c r="J67" s="730"/>
      <c r="K67" s="730"/>
      <c r="L67" s="730"/>
      <c r="M67" s="730"/>
      <c r="N67" s="730"/>
      <c r="O67" s="730"/>
      <c r="P67" s="730"/>
      <c r="Q67" s="730"/>
      <c r="R67" s="730"/>
      <c r="S67" s="730"/>
      <c r="T67" s="730"/>
      <c r="U67" s="730"/>
      <c r="V67" s="730"/>
      <c r="W67" s="730"/>
      <c r="X67" s="730"/>
      <c r="Y67" s="730"/>
      <c r="Z67" s="731"/>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 customHeight="1" thickBot="1">
      <c r="A73" s="130"/>
      <c r="B73" s="130"/>
      <c r="C73" s="587" t="s">
        <v>152</v>
      </c>
      <c r="D73" s="588"/>
      <c r="E73" s="750" t="s">
        <v>153</v>
      </c>
      <c r="F73" s="751"/>
      <c r="G73" s="751"/>
      <c r="H73" s="751"/>
      <c r="I73" s="751"/>
      <c r="J73" s="751"/>
      <c r="K73" s="751"/>
      <c r="L73" s="751"/>
      <c r="M73" s="751"/>
      <c r="N73" s="751"/>
      <c r="O73" s="751"/>
      <c r="P73" s="751"/>
      <c r="Q73" s="751"/>
      <c r="R73" s="751"/>
      <c r="S73" s="751"/>
      <c r="T73" s="752"/>
      <c r="U73" s="732">
        <v>1100000</v>
      </c>
      <c r="V73" s="733"/>
      <c r="W73" s="733"/>
      <c r="X73" s="733"/>
      <c r="Y73" s="734"/>
      <c r="Z73" s="756" t="s">
        <v>79</v>
      </c>
      <c r="AA73" s="130"/>
      <c r="AB73" s="130"/>
      <c r="AC73" s="130"/>
      <c r="AD73" s="209"/>
      <c r="AE73" s="228"/>
      <c r="AF73" s="228"/>
      <c r="AG73" s="209"/>
      <c r="AH73" s="130"/>
      <c r="AI73" s="210"/>
      <c r="AJ73" s="210"/>
      <c r="AK73" s="130"/>
      <c r="AL73" s="210"/>
      <c r="AM73" s="227"/>
    </row>
    <row r="74" spans="1:82" ht="12.9"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84</v>
      </c>
      <c r="AB74" s="708" t="s">
        <v>137</v>
      </c>
      <c r="AC74" s="757">
        <f>IFERROR(U75/U73*100,0)</f>
        <v>72.727272727272734</v>
      </c>
      <c r="AD74" s="758"/>
      <c r="AE74" s="759"/>
      <c r="AF74" s="708" t="s">
        <v>138</v>
      </c>
      <c r="AG74" s="708" t="s">
        <v>139</v>
      </c>
      <c r="AH74" s="709"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 customHeight="1" thickBot="1">
      <c r="A75" s="130"/>
      <c r="B75" s="130"/>
      <c r="C75" s="587"/>
      <c r="D75" s="588"/>
      <c r="E75" s="229"/>
      <c r="F75" s="744" t="s">
        <v>155</v>
      </c>
      <c r="G75" s="745"/>
      <c r="H75" s="745"/>
      <c r="I75" s="745"/>
      <c r="J75" s="745"/>
      <c r="K75" s="745"/>
      <c r="L75" s="745"/>
      <c r="M75" s="745"/>
      <c r="N75" s="745"/>
      <c r="O75" s="745"/>
      <c r="P75" s="745"/>
      <c r="Q75" s="745"/>
      <c r="R75" s="745"/>
      <c r="S75" s="745"/>
      <c r="T75" s="746"/>
      <c r="U75" s="738">
        <v>800000</v>
      </c>
      <c r="V75" s="739"/>
      <c r="W75" s="739"/>
      <c r="X75" s="739"/>
      <c r="Y75" s="740"/>
      <c r="Z75" s="756" t="s">
        <v>79</v>
      </c>
      <c r="AA75" s="130" t="s">
        <v>84</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 customHeight="1" thickBot="1">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 customHeight="1" thickBot="1">
      <c r="A77" s="130"/>
      <c r="B77" s="130"/>
      <c r="C77" s="763" t="s">
        <v>156</v>
      </c>
      <c r="D77" s="764"/>
      <c r="E77" s="750" t="s">
        <v>157</v>
      </c>
      <c r="F77" s="751"/>
      <c r="G77" s="751"/>
      <c r="H77" s="751"/>
      <c r="I77" s="751"/>
      <c r="J77" s="751"/>
      <c r="K77" s="751"/>
      <c r="L77" s="751"/>
      <c r="M77" s="751"/>
      <c r="N77" s="751"/>
      <c r="O77" s="751"/>
      <c r="P77" s="751"/>
      <c r="Q77" s="751"/>
      <c r="R77" s="751"/>
      <c r="S77" s="751"/>
      <c r="T77" s="752"/>
      <c r="U77" s="732">
        <v>250000</v>
      </c>
      <c r="V77" s="733"/>
      <c r="W77" s="733"/>
      <c r="X77" s="733"/>
      <c r="Y77" s="734"/>
      <c r="Z77" s="756" t="s">
        <v>79</v>
      </c>
      <c r="AA77" s="130"/>
      <c r="AB77" s="130"/>
      <c r="AC77" s="130"/>
      <c r="AD77" s="209"/>
      <c r="AE77" s="228"/>
      <c r="AF77" s="228"/>
      <c r="AG77" s="209"/>
      <c r="AH77" s="130"/>
      <c r="AI77" s="130"/>
      <c r="AJ77" s="210"/>
      <c r="AK77" s="210"/>
      <c r="AL77" s="210"/>
      <c r="AM77" s="227"/>
    </row>
    <row r="78" spans="1:82" ht="12.9"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84</v>
      </c>
      <c r="AB78" s="708" t="s">
        <v>137</v>
      </c>
      <c r="AC78" s="757">
        <f>IFERROR(U79/U77*100,0)</f>
        <v>82</v>
      </c>
      <c r="AD78" s="758"/>
      <c r="AE78" s="759"/>
      <c r="AF78" s="708" t="s">
        <v>138</v>
      </c>
      <c r="AG78" s="708" t="s">
        <v>139</v>
      </c>
      <c r="AH78" s="709"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 customHeight="1" thickBot="1">
      <c r="A79" s="130"/>
      <c r="B79" s="130"/>
      <c r="C79" s="765"/>
      <c r="D79" s="588"/>
      <c r="E79" s="229"/>
      <c r="F79" s="744" t="s">
        <v>155</v>
      </c>
      <c r="G79" s="745"/>
      <c r="H79" s="745"/>
      <c r="I79" s="745"/>
      <c r="J79" s="745"/>
      <c r="K79" s="745"/>
      <c r="L79" s="745"/>
      <c r="M79" s="745"/>
      <c r="N79" s="745"/>
      <c r="O79" s="745"/>
      <c r="P79" s="745"/>
      <c r="Q79" s="745"/>
      <c r="R79" s="745"/>
      <c r="S79" s="745"/>
      <c r="T79" s="746"/>
      <c r="U79" s="738">
        <v>205000</v>
      </c>
      <c r="V79" s="739"/>
      <c r="W79" s="739"/>
      <c r="X79" s="739"/>
      <c r="Y79" s="740"/>
      <c r="Z79" s="756" t="s">
        <v>79</v>
      </c>
      <c r="AA79" s="130" t="s">
        <v>84</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 customHeight="1" thickBot="1">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3"/>
      <c r="N82" s="704"/>
      <c r="O82" s="726" t="s">
        <v>160</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7" t="s">
        <v>165</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3"/>
      <c r="D89" s="704"/>
      <c r="E89" s="638" t="s">
        <v>166</v>
      </c>
      <c r="F89" s="638"/>
      <c r="G89" s="638"/>
      <c r="H89" s="638"/>
      <c r="I89" s="638"/>
      <c r="J89" s="638"/>
      <c r="K89" s="638"/>
      <c r="L89" s="638"/>
      <c r="M89" s="638"/>
      <c r="N89" s="638"/>
      <c r="O89" s="638"/>
      <c r="P89" s="638"/>
      <c r="Q89" s="638"/>
      <c r="R89" s="639"/>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7" t="s">
        <v>173</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3"/>
      <c r="D95" s="704"/>
      <c r="E95" s="638" t="s">
        <v>174</v>
      </c>
      <c r="F95" s="638"/>
      <c r="G95" s="638"/>
      <c r="H95" s="638"/>
      <c r="I95" s="638"/>
      <c r="J95" s="638"/>
      <c r="K95" s="638"/>
      <c r="L95" s="638"/>
      <c r="M95" s="638"/>
      <c r="N95" s="638"/>
      <c r="O95" s="638"/>
      <c r="P95" s="638"/>
      <c r="Q95" s="638"/>
      <c r="R95" s="639"/>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8" t="s">
        <v>175</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c r="A97" s="130"/>
      <c r="B97" s="626"/>
      <c r="C97" s="599"/>
      <c r="D97" s="601" t="s">
        <v>176</v>
      </c>
      <c r="E97" s="602"/>
      <c r="F97" s="602"/>
      <c r="G97" s="602"/>
      <c r="H97" s="699"/>
      <c r="I97" s="701" t="s">
        <v>77</v>
      </c>
      <c r="J97" s="710" t="s">
        <v>177</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86</v>
      </c>
      <c r="J99" s="267" t="s">
        <v>179</v>
      </c>
      <c r="K99" s="268"/>
      <c r="L99" s="268"/>
      <c r="M99" s="268"/>
      <c r="N99" s="268"/>
      <c r="O99" s="268"/>
      <c r="P99" s="268"/>
      <c r="Q99" s="268"/>
      <c r="R99" s="268"/>
      <c r="S99" s="720" t="s">
        <v>180</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3"/>
      <c r="N103" s="704"/>
      <c r="O103" s="728" t="s">
        <v>160</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3"/>
      <c r="C107" s="704"/>
      <c r="D107" s="705" t="s">
        <v>174</v>
      </c>
      <c r="E107" s="705"/>
      <c r="F107" s="705"/>
      <c r="G107" s="705"/>
      <c r="H107" s="705"/>
      <c r="I107" s="705"/>
      <c r="J107" s="705"/>
      <c r="K107" s="705"/>
      <c r="L107" s="705"/>
      <c r="M107" s="705"/>
      <c r="N107" s="705"/>
      <c r="O107" s="705"/>
      <c r="P107" s="705"/>
      <c r="Q107" s="706"/>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4" t="s">
        <v>181</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3" t="s">
        <v>190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7" t="s">
        <v>193</v>
      </c>
      <c r="C117" s="638"/>
      <c r="D117" s="638"/>
      <c r="E117" s="638"/>
      <c r="F117" s="638"/>
      <c r="G117" s="638"/>
      <c r="H117" s="638"/>
      <c r="I117" s="638"/>
      <c r="J117" s="638"/>
      <c r="K117" s="638"/>
      <c r="L117" s="638"/>
      <c r="M117" s="638"/>
      <c r="N117" s="638"/>
      <c r="O117" s="638"/>
      <c r="P117" s="638"/>
      <c r="Q117" s="639"/>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2" t="s">
        <v>203</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c r="A126" s="134"/>
      <c r="B126" s="308"/>
      <c r="C126" s="309"/>
      <c r="D126" s="310" t="s">
        <v>204</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c r="A133" s="130"/>
      <c r="B133" s="225" t="s">
        <v>144</v>
      </c>
      <c r="C133" s="655" t="s">
        <v>210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6" t="s">
        <v>211</v>
      </c>
      <c r="C135" s="657"/>
      <c r="D135" s="657"/>
      <c r="E135" s="658"/>
      <c r="F135" s="899" t="s">
        <v>212</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3" t="s">
        <v>215</v>
      </c>
      <c r="C136" s="596"/>
      <c r="D136" s="596"/>
      <c r="E136" s="644"/>
      <c r="F136" s="282"/>
      <c r="G136" s="901" t="s">
        <v>216</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5"/>
      <c r="C137" s="597"/>
      <c r="D137" s="597"/>
      <c r="E137" s="646"/>
      <c r="F137" s="323"/>
      <c r="G137" s="651" t="s">
        <v>217</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5"/>
      <c r="C138" s="597"/>
      <c r="D138" s="597"/>
      <c r="E138" s="646"/>
      <c r="F138" s="323"/>
      <c r="G138" s="651" t="s">
        <v>219</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c r="A139" s="320"/>
      <c r="B139" s="647"/>
      <c r="C139" s="648"/>
      <c r="D139" s="648"/>
      <c r="E139" s="649"/>
      <c r="F139" s="284"/>
      <c r="G139" s="903" t="s">
        <v>220</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3" t="s">
        <v>221</v>
      </c>
      <c r="C140" s="596"/>
      <c r="D140" s="596"/>
      <c r="E140" s="644"/>
      <c r="F140" s="326"/>
      <c r="G140" s="659" t="s">
        <v>222</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5"/>
      <c r="C141" s="597"/>
      <c r="D141" s="597"/>
      <c r="E141" s="646"/>
      <c r="F141" s="323"/>
      <c r="G141" s="651" t="s">
        <v>223</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5"/>
      <c r="C142" s="597"/>
      <c r="D142" s="597"/>
      <c r="E142" s="646"/>
      <c r="F142" s="323"/>
      <c r="G142" s="651" t="s">
        <v>224</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c r="A143" s="134"/>
      <c r="B143" s="647"/>
      <c r="C143" s="648"/>
      <c r="D143" s="648"/>
      <c r="E143" s="649"/>
      <c r="F143" s="328"/>
      <c r="G143" s="650" t="s">
        <v>225</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c r="A144" s="134"/>
      <c r="B144" s="643" t="s">
        <v>226</v>
      </c>
      <c r="C144" s="596"/>
      <c r="D144" s="596"/>
      <c r="E144" s="644"/>
      <c r="F144" s="329"/>
      <c r="G144" s="642" t="s">
        <v>227</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c r="A145" s="134"/>
      <c r="B145" s="645"/>
      <c r="C145" s="597"/>
      <c r="D145" s="597"/>
      <c r="E145" s="646"/>
      <c r="F145" s="323"/>
      <c r="G145" s="641" t="s">
        <v>228</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5"/>
      <c r="C146" s="597"/>
      <c r="D146" s="597"/>
      <c r="E146" s="646"/>
      <c r="F146" s="323"/>
      <c r="G146" s="651" t="s">
        <v>229</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c r="A147" s="134"/>
      <c r="B147" s="647"/>
      <c r="C147" s="648"/>
      <c r="D147" s="648"/>
      <c r="E147" s="649"/>
      <c r="F147" s="284" t="b">
        <v>0</v>
      </c>
      <c r="G147" s="650" t="s">
        <v>230</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c r="A148" s="134"/>
      <c r="B148" s="643" t="s">
        <v>231</v>
      </c>
      <c r="C148" s="596"/>
      <c r="D148" s="596"/>
      <c r="E148" s="644"/>
      <c r="F148" s="326"/>
      <c r="G148" s="659" t="s">
        <v>232</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c r="A149" s="134"/>
      <c r="B149" s="645"/>
      <c r="C149" s="597"/>
      <c r="D149" s="597"/>
      <c r="E149" s="646"/>
      <c r="F149" s="323"/>
      <c r="G149" s="641" t="s">
        <v>233</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5"/>
      <c r="C150" s="597"/>
      <c r="D150" s="597"/>
      <c r="E150" s="646"/>
      <c r="F150" s="323"/>
      <c r="G150" s="641" t="s">
        <v>234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c r="A151" s="134"/>
      <c r="B151" s="647"/>
      <c r="C151" s="648"/>
      <c r="D151" s="648"/>
      <c r="E151" s="649"/>
      <c r="F151" s="328"/>
      <c r="G151" s="650" t="s">
        <v>235</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c r="A152" s="134"/>
      <c r="B152" s="643" t="s">
        <v>236</v>
      </c>
      <c r="C152" s="596"/>
      <c r="D152" s="596"/>
      <c r="E152" s="644"/>
      <c r="F152" s="329"/>
      <c r="G152" s="659" t="s">
        <v>237</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c r="A153" s="134"/>
      <c r="B153" s="645"/>
      <c r="C153" s="597"/>
      <c r="D153" s="597"/>
      <c r="E153" s="646"/>
      <c r="F153" s="323"/>
      <c r="G153" s="641" t="s">
        <v>238</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5"/>
      <c r="C154" s="597"/>
      <c r="D154" s="597"/>
      <c r="E154" s="646"/>
      <c r="F154" s="323"/>
      <c r="G154" s="641" t="s">
        <v>239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c r="A155" s="134"/>
      <c r="B155" s="647"/>
      <c r="C155" s="648"/>
      <c r="D155" s="648"/>
      <c r="E155" s="649"/>
      <c r="F155" s="328"/>
      <c r="G155" s="650" t="s">
        <v>240</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c r="A156" s="134"/>
      <c r="B156" s="643" t="s">
        <v>241</v>
      </c>
      <c r="C156" s="596"/>
      <c r="D156" s="596"/>
      <c r="E156" s="644"/>
      <c r="F156" s="329"/>
      <c r="G156" s="659" t="s">
        <v>242</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c r="A157" s="134"/>
      <c r="B157" s="645"/>
      <c r="C157" s="597"/>
      <c r="D157" s="597"/>
      <c r="E157" s="646"/>
      <c r="F157" s="323"/>
      <c r="G157" s="641" t="s">
        <v>243</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5"/>
      <c r="C158" s="597"/>
      <c r="D158" s="597"/>
      <c r="E158" s="646"/>
      <c r="F158" s="323"/>
      <c r="G158" s="641" t="s">
        <v>244</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c r="A159" s="134"/>
      <c r="B159" s="647"/>
      <c r="C159" s="648"/>
      <c r="D159" s="648"/>
      <c r="E159" s="649"/>
      <c r="F159" s="286"/>
      <c r="G159" s="660" t="s">
        <v>245</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8" t="s">
        <v>251</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2">
        <v>7</v>
      </c>
      <c r="F170" s="683"/>
      <c r="G170" s="353" t="s">
        <v>253</v>
      </c>
      <c r="H170" s="682" t="s">
        <v>2308</v>
      </c>
      <c r="I170" s="683"/>
      <c r="J170" s="353" t="s">
        <v>254</v>
      </c>
      <c r="K170" s="682" t="s">
        <v>2308</v>
      </c>
      <c r="L170" s="683"/>
      <c r="M170" s="353" t="s">
        <v>255</v>
      </c>
      <c r="N170" s="350"/>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1" t="s">
        <v>256</v>
      </c>
      <c r="P171" s="691"/>
      <c r="Q171" s="691"/>
      <c r="R171" s="692" t="s">
        <v>25</v>
      </c>
      <c r="S171" s="692"/>
      <c r="T171" s="681" t="s">
        <v>2309</v>
      </c>
      <c r="U171" s="681"/>
      <c r="V171" s="681"/>
      <c r="W171" s="681"/>
      <c r="X171" s="681"/>
      <c r="Y171" s="680" t="s">
        <v>27</v>
      </c>
      <c r="Z171" s="680"/>
      <c r="AA171" s="681" t="s">
        <v>2310</v>
      </c>
      <c r="AB171" s="681"/>
      <c r="AC171" s="681"/>
      <c r="AD171" s="681"/>
      <c r="AE171" s="681"/>
      <c r="AF171" s="681"/>
      <c r="AG171" s="681"/>
      <c r="AH171" s="681"/>
      <c r="AI171" s="681"/>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74</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262</v>
      </c>
      <c r="C179" s="662" t="s">
        <v>263</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c r="A180" s="130"/>
      <c r="B180" s="672"/>
      <c r="C180" s="685" t="s">
        <v>264</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c r="A181" s="130"/>
      <c r="B181" s="363" t="s">
        <v>265</v>
      </c>
      <c r="C181" s="665" t="s">
        <v>266</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267</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64" t="s">
        <v>262</v>
      </c>
      <c r="C184" s="662" t="s">
        <v>268</v>
      </c>
      <c r="D184" s="663"/>
      <c r="E184" s="663"/>
      <c r="F184" s="663"/>
      <c r="G184" s="663"/>
      <c r="H184" s="663"/>
      <c r="I184" s="871"/>
      <c r="J184" s="676" t="s">
        <v>269</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c r="A185" s="130"/>
      <c r="B185" s="640" t="s">
        <v>265</v>
      </c>
      <c r="C185" s="676" t="s">
        <v>270</v>
      </c>
      <c r="D185" s="676"/>
      <c r="E185" s="676"/>
      <c r="F185" s="676"/>
      <c r="G185" s="676"/>
      <c r="H185" s="676"/>
      <c r="I185" s="676"/>
      <c r="J185" s="678" t="s">
        <v>271</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c r="A186" s="130"/>
      <c r="B186" s="640"/>
      <c r="C186" s="676"/>
      <c r="D186" s="676"/>
      <c r="E186" s="676"/>
      <c r="F186" s="676"/>
      <c r="G186" s="676"/>
      <c r="H186" s="676"/>
      <c r="I186" s="676"/>
      <c r="J186" s="678" t="s">
        <v>272</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c r="A187" s="130"/>
      <c r="B187" s="640"/>
      <c r="C187" s="676"/>
      <c r="D187" s="676"/>
      <c r="E187" s="676"/>
      <c r="F187" s="676"/>
      <c r="G187" s="676"/>
      <c r="H187" s="676"/>
      <c r="I187" s="676"/>
      <c r="J187" s="676" t="s">
        <v>273</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c r="A188" s="130"/>
      <c r="B188" s="640"/>
      <c r="C188" s="676"/>
      <c r="D188" s="676"/>
      <c r="E188" s="676"/>
      <c r="F188" s="676"/>
      <c r="G188" s="676"/>
      <c r="H188" s="676"/>
      <c r="I188" s="676"/>
      <c r="J188" s="678" t="s">
        <v>274</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c r="A189" s="130"/>
      <c r="B189" s="640"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40"/>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3" t="s">
        <v>286</v>
      </c>
      <c r="D193" s="673"/>
      <c r="E193" s="673"/>
      <c r="F193" s="673"/>
      <c r="G193" s="673"/>
      <c r="H193" s="673"/>
      <c r="I193" s="673"/>
      <c r="J193" s="673" t="s">
        <v>287</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J18" sqref="AI18:AJ20"/>
    </sheetView>
  </sheetViews>
  <sheetFormatPr defaultColWidth="9" defaultRowHeight="13"/>
  <cols>
    <col min="1" max="1" width="5.08984375" customWidth="1"/>
    <col min="2" max="9" width="1.453125" customWidth="1"/>
    <col min="10" max="10" width="17.90625" customWidth="1"/>
    <col min="11" max="11" width="8.816406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1796875" customWidth="1"/>
    <col min="24" max="24" width="4.90625" customWidth="1"/>
    <col min="25" max="25" width="5.36328125" customWidth="1"/>
    <col min="26" max="26" width="11" customWidth="1"/>
    <col min="27" max="27" width="11.90625" customWidth="1"/>
    <col min="28" max="28" width="10.90625" customWidth="1"/>
    <col min="29" max="29" width="7.36328125" style="130" customWidth="1"/>
    <col min="30" max="30" width="8.984375E-2" customWidth="1"/>
    <col min="31" max="32" width="22.81640625" hidden="1" customWidth="1"/>
    <col min="33" max="33" width="21.4531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2" t="str">
        <f>IF(基本情報入力シート!C32="","",基本情報入力シート!C32)</f>
        <v>○○市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2" t="s">
        <v>289</v>
      </c>
      <c r="C5" s="952"/>
      <c r="D5" s="952"/>
      <c r="E5" s="952"/>
      <c r="F5" s="952"/>
      <c r="G5" s="952"/>
      <c r="H5" s="952"/>
      <c r="I5" s="952"/>
      <c r="J5" s="952"/>
      <c r="K5" s="952"/>
      <c r="L5" s="952"/>
      <c r="M5" s="953"/>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2" t="s">
        <v>290</v>
      </c>
      <c r="C6" s="952"/>
      <c r="D6" s="952"/>
      <c r="E6" s="952"/>
      <c r="F6" s="952"/>
      <c r="G6" s="952"/>
      <c r="H6" s="952"/>
      <c r="I6" s="952"/>
      <c r="J6" s="952"/>
      <c r="K6" s="952"/>
      <c r="L6" s="952"/>
      <c r="M6" s="953"/>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1" t="s">
        <v>291</v>
      </c>
      <c r="C7" s="991"/>
      <c r="D7" s="968"/>
      <c r="E7" s="968"/>
      <c r="F7" s="968"/>
      <c r="G7" s="968"/>
      <c r="H7" s="968"/>
      <c r="I7" s="968"/>
      <c r="J7" s="968"/>
      <c r="K7" s="968"/>
      <c r="L7" s="968"/>
      <c r="M7" s="969"/>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70"/>
      <c r="C8" s="971"/>
      <c r="D8" s="968" t="s">
        <v>293</v>
      </c>
      <c r="E8" s="968"/>
      <c r="F8" s="968"/>
      <c r="G8" s="968"/>
      <c r="H8" s="968"/>
      <c r="I8" s="968"/>
      <c r="J8" s="968"/>
      <c r="K8" s="968"/>
      <c r="L8" s="968"/>
      <c r="M8" s="969"/>
      <c r="N8" s="403">
        <f>IFERROR(SUMIFS(AB:AB,Q:Q,"ベア加算なし",Z:Z,"ベア加算"),"")</f>
        <v>1177000</v>
      </c>
      <c r="O8" s="400" t="s">
        <v>79</v>
      </c>
      <c r="P8" s="131"/>
      <c r="Q8" s="131"/>
      <c r="R8" s="959" t="s">
        <v>294</v>
      </c>
      <c r="S8" s="959" t="s">
        <v>295</v>
      </c>
      <c r="T8" s="959"/>
      <c r="U8" s="960"/>
      <c r="V8" s="404">
        <f>SUM(W$16:W$115)</f>
        <v>5</v>
      </c>
      <c r="W8" s="957" t="str">
        <f>IF(AE7="特定加算なし","",IF(V8&gt;=V9,"○","×"))</f>
        <v>○</v>
      </c>
      <c r="X8" s="955" t="s">
        <v>296</v>
      </c>
      <c r="Y8" s="956"/>
      <c r="Z8" s="956"/>
      <c r="AA8" s="956"/>
      <c r="AB8" s="956"/>
      <c r="AG8" s="396"/>
    </row>
    <row r="9" spans="1:33" ht="25.5" customHeight="1" thickBot="1">
      <c r="A9" s="131"/>
      <c r="B9" s="969" t="s">
        <v>297</v>
      </c>
      <c r="C9" s="992"/>
      <c r="D9" s="992"/>
      <c r="E9" s="992"/>
      <c r="F9" s="992"/>
      <c r="G9" s="992"/>
      <c r="H9" s="992"/>
      <c r="I9" s="992"/>
      <c r="J9" s="992"/>
      <c r="K9" s="992"/>
      <c r="L9" s="992"/>
      <c r="M9" s="993"/>
      <c r="N9" s="405">
        <f>IFERROR(SUM(AB$16:AB$115,T$16:T$115,X$16:Y$115),"")</f>
        <v>8187945.5564930867</v>
      </c>
      <c r="O9" s="400" t="s">
        <v>79</v>
      </c>
      <c r="P9" s="131"/>
      <c r="Q9" s="131"/>
      <c r="R9" s="959"/>
      <c r="S9" s="959" t="s">
        <v>298</v>
      </c>
      <c r="T9" s="959"/>
      <c r="U9" s="960"/>
      <c r="V9" s="406">
        <f>SUM(AD$16:AD$115)</f>
        <v>5</v>
      </c>
      <c r="W9" s="958"/>
      <c r="X9" s="955"/>
      <c r="Y9" s="956"/>
      <c r="Z9" s="956"/>
      <c r="AA9" s="956"/>
      <c r="AB9" s="956"/>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4" t="s">
        <v>299</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c r="A12" s="979"/>
      <c r="B12" s="982" t="s">
        <v>300</v>
      </c>
      <c r="C12" s="983"/>
      <c r="D12" s="983"/>
      <c r="E12" s="983"/>
      <c r="F12" s="983"/>
      <c r="G12" s="983"/>
      <c r="H12" s="983"/>
      <c r="I12" s="984"/>
      <c r="J12" s="972" t="s">
        <v>301</v>
      </c>
      <c r="K12" s="994" t="s">
        <v>302</v>
      </c>
      <c r="L12" s="995"/>
      <c r="M12" s="973" t="s">
        <v>303</v>
      </c>
      <c r="N12" s="976" t="s">
        <v>44</v>
      </c>
      <c r="O12" s="946" t="s">
        <v>304</v>
      </c>
      <c r="P12" s="947"/>
      <c r="Q12" s="948"/>
      <c r="R12" s="926" t="s">
        <v>305</v>
      </c>
      <c r="S12" s="927"/>
      <c r="T12" s="927"/>
      <c r="U12" s="927"/>
      <c r="V12" s="927"/>
      <c r="W12" s="927"/>
      <c r="X12" s="927"/>
      <c r="Y12" s="927"/>
      <c r="Z12" s="927"/>
      <c r="AA12" s="927"/>
      <c r="AB12" s="927"/>
      <c r="AC12" s="928"/>
      <c r="AD12" s="1003" t="s">
        <v>306</v>
      </c>
      <c r="AE12" s="961" t="s">
        <v>307</v>
      </c>
      <c r="AF12" s="961" t="s">
        <v>308</v>
      </c>
      <c r="AG12" s="961" t="s">
        <v>309</v>
      </c>
    </row>
    <row r="13" spans="1:33" ht="21.75" customHeight="1">
      <c r="A13" s="980"/>
      <c r="B13" s="985"/>
      <c r="C13" s="986"/>
      <c r="D13" s="986"/>
      <c r="E13" s="986"/>
      <c r="F13" s="986"/>
      <c r="G13" s="986"/>
      <c r="H13" s="986"/>
      <c r="I13" s="987"/>
      <c r="J13" s="950"/>
      <c r="K13" s="996"/>
      <c r="L13" s="997"/>
      <c r="M13" s="974"/>
      <c r="N13" s="977"/>
      <c r="O13" s="949" t="s">
        <v>310</v>
      </c>
      <c r="P13" s="950" t="s">
        <v>311</v>
      </c>
      <c r="Q13" s="951" t="s">
        <v>312</v>
      </c>
      <c r="R13" s="933" t="s">
        <v>313</v>
      </c>
      <c r="S13" s="934"/>
      <c r="T13" s="934"/>
      <c r="U13" s="941" t="s">
        <v>314</v>
      </c>
      <c r="V13" s="942"/>
      <c r="W13" s="942"/>
      <c r="X13" s="942"/>
      <c r="Y13" s="943"/>
      <c r="Z13" s="963" t="s">
        <v>312</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315</v>
      </c>
      <c r="S14" s="929" t="s">
        <v>316</v>
      </c>
      <c r="T14" s="935" t="s">
        <v>317</v>
      </c>
      <c r="U14" s="931" t="s">
        <v>315</v>
      </c>
      <c r="V14" s="929" t="s">
        <v>316</v>
      </c>
      <c r="W14" s="409" t="s">
        <v>283</v>
      </c>
      <c r="X14" s="935" t="s">
        <v>317</v>
      </c>
      <c r="Y14" s="944"/>
      <c r="Z14" s="931" t="s">
        <v>315</v>
      </c>
      <c r="AA14" s="929" t="s">
        <v>316</v>
      </c>
      <c r="AB14" s="937" t="s">
        <v>317</v>
      </c>
      <c r="AC14" s="939" t="s">
        <v>318</v>
      </c>
      <c r="AD14" s="1003"/>
      <c r="AE14" s="961"/>
      <c r="AF14" s="961"/>
      <c r="AG14" s="961"/>
    </row>
    <row r="15" spans="1:33" ht="72" customHeight="1" thickBot="1">
      <c r="A15" s="981"/>
      <c r="B15" s="988"/>
      <c r="C15" s="989"/>
      <c r="D15" s="989"/>
      <c r="E15" s="989"/>
      <c r="F15" s="989"/>
      <c r="G15" s="989"/>
      <c r="H15" s="989"/>
      <c r="I15" s="990"/>
      <c r="J15" s="930"/>
      <c r="K15" s="410" t="s">
        <v>45</v>
      </c>
      <c r="L15" s="410" t="s">
        <v>46</v>
      </c>
      <c r="M15" s="975"/>
      <c r="N15" s="978"/>
      <c r="O15" s="932"/>
      <c r="P15" s="930"/>
      <c r="Q15" s="940"/>
      <c r="R15" s="932"/>
      <c r="S15" s="930"/>
      <c r="T15" s="936"/>
      <c r="U15" s="932"/>
      <c r="V15" s="930"/>
      <c r="W15" s="411" t="s">
        <v>319</v>
      </c>
      <c r="X15" s="936"/>
      <c r="Y15" s="945"/>
      <c r="Z15" s="932"/>
      <c r="AA15" s="930"/>
      <c r="AB15" s="938"/>
      <c r="AC15" s="940"/>
      <c r="AD15" s="412" t="s">
        <v>294</v>
      </c>
      <c r="AE15" s="961"/>
      <c r="AF15" s="961"/>
      <c r="AG15" s="961"/>
    </row>
    <row r="16" spans="1:33" s="421" customFormat="1" ht="24.9" customHeight="1">
      <c r="A16" s="413" t="s">
        <v>320</v>
      </c>
      <c r="B16" s="923">
        <f>IF(基本情報入力シート!C53="","",基本情報入力シート!C53)</f>
        <v>1334567890</v>
      </c>
      <c r="C16" s="924"/>
      <c r="D16" s="924"/>
      <c r="E16" s="924"/>
      <c r="F16" s="924"/>
      <c r="G16" s="924"/>
      <c r="H16" s="924"/>
      <c r="I16" s="925"/>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9">
        <f>IFERROR(V16*VLOOKUP(AF16,【参考】数式用3!$AD$15:$BA$23,MATCH(N16,【参考】数式用3!$AD$2:$BA$2,0)),"")</f>
        <v>88666.666666666657</v>
      </c>
      <c r="Y16" s="92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1">
        <f>IFERROR(V17*VLOOKUP(AF17,【参考】数式用3!$AD$15:$BA$23,MATCH(N17,【参考】数式用3!$AD$2:$BA$2,0)),"")</f>
        <v>39740</v>
      </c>
      <c r="Y17" s="92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4">
        <f>IFERROR(V18*VLOOKUP(AF18,【参考】数式用3!$AD$15:$BA$23,MATCH(N18,【参考】数式用3!$AD$2:$BA$2,0)),"")</f>
        <v>0</v>
      </c>
      <c r="Y18" s="91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4">
        <f>IFERROR(V19*VLOOKUP(AF19,【参考】数式用3!$AD$15:$BA$23,MATCH(N19,【参考】数式用3!$AD$2:$BA$2,0)),"")</f>
        <v>100000</v>
      </c>
      <c r="Y19" s="91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4">
        <f>IFERROR(V20*VLOOKUP(AF20,【参考】数式用3!$AD$15:$BA$23,MATCH(N20,【参考】数式用3!$AD$2:$BA$2,0)),"")</f>
        <v>0</v>
      </c>
      <c r="Y20" s="91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4">
        <f>IFERROR(V21*VLOOKUP(AF21,【参考】数式用3!$AD$15:$BA$23,MATCH(N21,【参考】数式用3!$AD$2:$BA$2,0)),"")</f>
        <v>475000</v>
      </c>
      <c r="Y21" s="91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4">
        <f>IFERROR(V22*VLOOKUP(AF22,【参考】数式用3!$AD$15:$BA$23,MATCH(N22,【参考】数式用3!$AD$2:$BA$2,0)),"")</f>
        <v>0</v>
      </c>
      <c r="Y22" s="91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4">
        <f>IFERROR(V23*VLOOKUP(AF23,【参考】数式用3!$AD$15:$BA$23,MATCH(N23,【参考】数式用3!$AD$2:$BA$2,0)),"")</f>
        <v>0</v>
      </c>
      <c r="Y23" s="91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4"/>
      <c r="Y24" s="91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4">
        <f>IFERROR(V25*VLOOKUP(AF25,【参考】数式用3!$AD$15:$BA$23,MATCH(N25,【参考】数式用3!$AD$2:$BA$2,0)),"")</f>
        <v>0</v>
      </c>
      <c r="Y25" s="91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4">
        <f>IFERROR(V26*VLOOKUP(AF26,【参考】数式用3!$AD$15:$BA$23,MATCH(N26,【参考】数式用3!$AD$2:$BA$2,0)),"")</f>
        <v>500000</v>
      </c>
      <c r="Y26" s="91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tabSelected="1" view="pageBreakPreview" topLeftCell="A6" zoomScale="80" zoomScaleNormal="120" zoomScaleSheetLayoutView="80" workbookViewId="0">
      <selection activeCell="AC14" sqref="AC14"/>
    </sheetView>
  </sheetViews>
  <sheetFormatPr defaultColWidth="9" defaultRowHeight="13"/>
  <cols>
    <col min="1" max="1" width="4.816406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8" customWidth="1"/>
    <col min="20" max="20" width="7.08984375" customWidth="1"/>
    <col min="21" max="21" width="5.08984375" customWidth="1"/>
    <col min="22" max="22" width="11.81640625" customWidth="1"/>
    <col min="23" max="23" width="10.1796875" customWidth="1"/>
    <col min="24" max="24" width="10.6328125" customWidth="1"/>
    <col min="25" max="25" width="6.90625" customWidth="1"/>
    <col min="26" max="26" width="3.90625" customWidth="1"/>
    <col min="27" max="27" width="7.6328125" style="368" customWidth="1"/>
    <col min="28" max="28" width="11.6328125" customWidth="1"/>
    <col min="29" max="29" width="11.90625" customWidth="1"/>
    <col min="30" max="30" width="10.453125" hidden="1" customWidth="1"/>
    <col min="31" max="31" width="10.81640625" hidden="1" customWidth="1"/>
    <col min="32" max="33" width="24.8164062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69</v>
      </c>
      <c r="AA1" s="1010"/>
      <c r="AB1" s="962" t="str">
        <f>IF(基本情報入力シート!C32="","",基本情報入力シート!C32)</f>
        <v>○○市</v>
      </c>
      <c r="AC1" s="962"/>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1" t="s">
        <v>331</v>
      </c>
      <c r="C5" s="991"/>
      <c r="D5" s="968"/>
      <c r="E5" s="968"/>
      <c r="F5" s="968"/>
      <c r="G5" s="968"/>
      <c r="H5" s="968"/>
      <c r="I5" s="968"/>
      <c r="J5" s="968"/>
      <c r="K5" s="968"/>
      <c r="L5" s="968"/>
      <c r="M5" s="969"/>
      <c r="N5" s="399">
        <f>IFERROR(SUM(P14:Q113)+SUM(X14:X113),"")</f>
        <v>129275190</v>
      </c>
      <c r="O5" s="400" t="s">
        <v>79</v>
      </c>
      <c r="P5" s="130"/>
      <c r="Q5" s="130"/>
      <c r="R5" s="959" t="s">
        <v>332</v>
      </c>
      <c r="S5" s="959" t="s">
        <v>295</v>
      </c>
      <c r="T5" s="959"/>
      <c r="U5" s="959"/>
      <c r="V5" s="959"/>
      <c r="W5" s="959"/>
      <c r="X5" s="960"/>
      <c r="Y5" s="404">
        <f>SUM(T14:U113)</f>
        <v>5</v>
      </c>
      <c r="Z5" s="957" t="str">
        <f>IF(AG6="旧特定加算相当なし","",IF(Y5&gt;=Y6,"○","×"))</f>
        <v>○</v>
      </c>
      <c r="AA5" s="1020" t="s">
        <v>296</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70"/>
      <c r="C6" s="971"/>
      <c r="D6" s="968" t="s">
        <v>333</v>
      </c>
      <c r="E6" s="968"/>
      <c r="F6" s="968"/>
      <c r="G6" s="968"/>
      <c r="H6" s="968"/>
      <c r="I6" s="968"/>
      <c r="J6" s="968"/>
      <c r="K6" s="968"/>
      <c r="L6" s="968"/>
      <c r="M6" s="969"/>
      <c r="N6" s="402">
        <f>SUM(R$14:R$113,Y$14:Z$113)</f>
        <v>11171419.039999999</v>
      </c>
      <c r="O6" s="400" t="s">
        <v>79</v>
      </c>
      <c r="P6" s="130"/>
      <c r="Q6" s="130"/>
      <c r="R6" s="959"/>
      <c r="S6" s="959" t="s">
        <v>334</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335</v>
      </c>
      <c r="C7" s="968"/>
      <c r="D7" s="968"/>
      <c r="E7" s="968"/>
      <c r="F7" s="968"/>
      <c r="G7" s="968"/>
      <c r="H7" s="968"/>
      <c r="I7" s="968"/>
      <c r="J7" s="968"/>
      <c r="K7" s="968"/>
      <c r="L7" s="968"/>
      <c r="M7" s="1019"/>
      <c r="N7" s="429">
        <f>SUM(V:V,AC:AC)</f>
        <v>94132607.918652385</v>
      </c>
      <c r="O7" s="400" t="s">
        <v>79</v>
      </c>
      <c r="P7" s="130"/>
      <c r="Q7" s="130"/>
      <c r="R7" s="1011" t="s">
        <v>336</v>
      </c>
      <c r="S7" s="959" t="s">
        <v>295</v>
      </c>
      <c r="T7" s="959"/>
      <c r="U7" s="959"/>
      <c r="V7" s="959"/>
      <c r="W7" s="959"/>
      <c r="X7" s="960"/>
      <c r="Y7" s="430">
        <f>SUM(AB:AB)</f>
        <v>3</v>
      </c>
      <c r="Z7" s="957" t="str">
        <f>IF(AG7="旧特定加算相当なし","",IF(Y7&gt;=Y8,"○","×"))</f>
        <v>○</v>
      </c>
      <c r="AA7" s="1069" t="s">
        <v>296</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6" t="s">
        <v>337</v>
      </c>
      <c r="C8" s="1076"/>
      <c r="D8" s="1076"/>
      <c r="E8" s="1076"/>
      <c r="F8" s="1076"/>
      <c r="G8" s="1076"/>
      <c r="H8" s="1076"/>
      <c r="I8" s="1076"/>
      <c r="J8" s="1076"/>
      <c r="K8" s="1076"/>
      <c r="L8" s="1076"/>
      <c r="M8" s="1076"/>
      <c r="N8" s="1076"/>
      <c r="O8" s="1076"/>
      <c r="P8" s="130"/>
      <c r="Q8" s="130"/>
      <c r="R8" s="1012"/>
      <c r="S8" s="959" t="s">
        <v>338</v>
      </c>
      <c r="T8" s="959"/>
      <c r="U8" s="959"/>
      <c r="V8" s="959"/>
      <c r="W8" s="959"/>
      <c r="X8" s="960"/>
      <c r="Y8" s="406">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c r="A10" s="1022"/>
      <c r="B10" s="1025" t="s">
        <v>300</v>
      </c>
      <c r="C10" s="1026"/>
      <c r="D10" s="1026"/>
      <c r="E10" s="1026"/>
      <c r="F10" s="1026"/>
      <c r="G10" s="1026"/>
      <c r="H10" s="1026"/>
      <c r="I10" s="1027"/>
      <c r="J10" s="1034" t="s">
        <v>301</v>
      </c>
      <c r="K10" s="1037" t="s">
        <v>302</v>
      </c>
      <c r="L10" s="1038"/>
      <c r="M10" s="1043" t="s">
        <v>303</v>
      </c>
      <c r="N10" s="1046" t="s">
        <v>44</v>
      </c>
      <c r="O10" s="1013" t="s">
        <v>339</v>
      </c>
      <c r="P10" s="1014"/>
      <c r="Q10" s="1014"/>
      <c r="R10" s="1014"/>
      <c r="S10" s="1014"/>
      <c r="T10" s="1014"/>
      <c r="U10" s="1014"/>
      <c r="V10" s="1014"/>
      <c r="W10" s="1014"/>
      <c r="X10" s="1014"/>
      <c r="Y10" s="1014"/>
      <c r="Z10" s="1014"/>
      <c r="AA10" s="1014"/>
      <c r="AB10" s="1014"/>
      <c r="AC10" s="1015"/>
      <c r="AD10" s="1003" t="s">
        <v>340</v>
      </c>
      <c r="AE10" s="961"/>
      <c r="AF10" s="961" t="s">
        <v>341</v>
      </c>
      <c r="AG10" s="961"/>
    </row>
    <row r="11" spans="1:36" ht="21.75" customHeight="1">
      <c r="A11" s="1023"/>
      <c r="B11" s="1028"/>
      <c r="C11" s="1029"/>
      <c r="D11" s="1029"/>
      <c r="E11" s="1029"/>
      <c r="F11" s="1029"/>
      <c r="G11" s="1029"/>
      <c r="H11" s="1029"/>
      <c r="I11" s="1030"/>
      <c r="J11" s="1035"/>
      <c r="K11" s="1039"/>
      <c r="L11" s="1040"/>
      <c r="M11" s="1044"/>
      <c r="N11" s="1047"/>
      <c r="O11" s="1054" t="s">
        <v>342</v>
      </c>
      <c r="P11" s="1055"/>
      <c r="Q11" s="1055"/>
      <c r="R11" s="1055"/>
      <c r="S11" s="1055"/>
      <c r="T11" s="1055"/>
      <c r="U11" s="1056"/>
      <c r="V11" s="1016" t="s">
        <v>343</v>
      </c>
      <c r="W11" s="1057" t="s">
        <v>344</v>
      </c>
      <c r="X11" s="1058"/>
      <c r="Y11" s="1058"/>
      <c r="Z11" s="1058"/>
      <c r="AA11" s="1058"/>
      <c r="AB11" s="1059"/>
      <c r="AC11" s="1016" t="s">
        <v>345</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346</v>
      </c>
      <c r="P12" s="1061" t="s">
        <v>347</v>
      </c>
      <c r="Q12" s="1062"/>
      <c r="R12" s="1052" t="s">
        <v>348</v>
      </c>
      <c r="S12" s="1052" t="s">
        <v>349</v>
      </c>
      <c r="T12" s="1063" t="s">
        <v>350</v>
      </c>
      <c r="U12" s="1064"/>
      <c r="V12" s="1017"/>
      <c r="W12" s="1049" t="s">
        <v>351</v>
      </c>
      <c r="X12" s="1051" t="s">
        <v>347</v>
      </c>
      <c r="Y12" s="1072" t="s">
        <v>348</v>
      </c>
      <c r="Z12" s="1073"/>
      <c r="AA12" s="1052" t="s">
        <v>349</v>
      </c>
      <c r="AB12" s="433" t="s">
        <v>350</v>
      </c>
      <c r="AC12" s="1017"/>
      <c r="AD12" s="1071"/>
      <c r="AE12" s="961"/>
      <c r="AF12" s="961"/>
      <c r="AG12" s="961"/>
    </row>
    <row r="13" spans="1:36" ht="72" customHeight="1" thickBot="1">
      <c r="A13" s="1024"/>
      <c r="B13" s="1031"/>
      <c r="C13" s="1032"/>
      <c r="D13" s="1032"/>
      <c r="E13" s="1032"/>
      <c r="F13" s="1032"/>
      <c r="G13" s="1032"/>
      <c r="H13" s="1032"/>
      <c r="I13" s="1033"/>
      <c r="J13" s="1036"/>
      <c r="K13" s="434" t="s">
        <v>45</v>
      </c>
      <c r="L13" s="434" t="s">
        <v>46</v>
      </c>
      <c r="M13" s="1045"/>
      <c r="N13" s="1048"/>
      <c r="O13" s="1060"/>
      <c r="P13" s="1031"/>
      <c r="Q13" s="1033"/>
      <c r="R13" s="1065"/>
      <c r="S13" s="1065"/>
      <c r="T13" s="1066" t="s">
        <v>352</v>
      </c>
      <c r="U13" s="1067"/>
      <c r="V13" s="1018"/>
      <c r="W13" s="1050"/>
      <c r="X13" s="1035"/>
      <c r="Y13" s="1074"/>
      <c r="Z13" s="1075"/>
      <c r="AA13" s="1053"/>
      <c r="AB13" s="470" t="s">
        <v>353</v>
      </c>
      <c r="AC13" s="1017"/>
      <c r="AD13" s="474" t="s">
        <v>354</v>
      </c>
      <c r="AE13" s="435" t="s">
        <v>355</v>
      </c>
      <c r="AF13" s="435" t="s">
        <v>354</v>
      </c>
      <c r="AG13" s="435" t="s">
        <v>355</v>
      </c>
      <c r="AI13" s="483"/>
      <c r="AJ13" s="483"/>
    </row>
    <row r="14" spans="1:36" s="421" customFormat="1" ht="24.9" customHeight="1">
      <c r="A14" s="436" t="s">
        <v>356</v>
      </c>
      <c r="B14" s="923">
        <f>IF(基本情報入力シート!C53="","",基本情報入力シート!C53)</f>
        <v>1334567890</v>
      </c>
      <c r="C14" s="924"/>
      <c r="D14" s="924"/>
      <c r="E14" s="924"/>
      <c r="F14" s="924"/>
      <c r="G14" s="924"/>
      <c r="H14" s="924"/>
      <c r="I14" s="925"/>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358</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358</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4">
        <v>23000000</v>
      </c>
      <c r="Q16" s="1005"/>
      <c r="R16" s="468">
        <f>IFERROR(IF(OR('別紙様式3-2（４・５月）'!R18="",'別紙様式3-2（４・５月）'!Z18="ベア加算"),"",P16*VLOOKUP(N16,【参考】数式用!$AD$2:$AH$27,MATCH(O16,【参考】数式用!$K$4:$N$4,0)+1,0)),"")</f>
        <v>2806000</v>
      </c>
      <c r="S16" s="120"/>
      <c r="T16" s="1006">
        <v>1</v>
      </c>
      <c r="U16" s="1007"/>
      <c r="V16" s="481">
        <f>IFERROR(IF(AND('別紙様式3-2（４・５月）'!O18="", O16&lt;&gt;""),P16, P16*VLOOKUP(AF16,【参考】数式用4!$DC$3:$DZ$106,MATCH(N16,【参考】数式用4!$DC$2:$DZ$2,0))),"")</f>
        <v>9455555.5555555541</v>
      </c>
      <c r="W16" s="476" t="s">
        <v>375</v>
      </c>
      <c r="X16" s="471">
        <v>600000</v>
      </c>
      <c r="Y16" s="1068">
        <f>IFERROR(
     IF(OR('別紙様式3-2（４・５月）'!R18="",'別紙様式3-2（４・５月）'!Z18="ベア加算"),"",
                                            X16*VLOOKUP(N16,【参考】数式用!$AD$2:$AH$27,MATCH(W16,【参考】数式用!$K$4:$N$4,0)+1,0)
      ),"")</f>
        <v>71400</v>
      </c>
      <c r="Z16" s="1068"/>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363</v>
      </c>
      <c r="X17" s="471">
        <v>3350000</v>
      </c>
      <c r="Y17" s="1068">
        <f>IFERROR(
     IF(OR('別紙様式3-2（４・５月）'!R19="",'別紙様式3-2（４・５月）'!Z19="ベア加算"),"",
                                            X17*VLOOKUP(N17,【参考】数式用!$AD$2:$AH$27,MATCH(W17,【参考】数式用!$K$4:$N$4,0)+1,0)
      ),"")</f>
        <v>388600</v>
      </c>
      <c r="Z17" s="1068"/>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4"/>
      <c r="Q18" s="1005"/>
      <c r="R18" s="468" t="str">
        <f>IFERROR(IF(OR('別紙様式3-2（４・５月）'!R20="",'別紙様式3-2（４・５月）'!Z20="ベア加算"),"",P18*VLOOKUP(N18,【参考】数式用!$AD$2:$AH$27,MATCH(O18,【参考】数式用!$K$4:$N$4,0)+1,0)),"")</f>
        <v/>
      </c>
      <c r="S18" s="120"/>
      <c r="T18" s="1006"/>
      <c r="U18" s="1007"/>
      <c r="V18" s="481" t="str">
        <f>IFERROR(IF(AND('別紙様式3-2（４・５月）'!O20="", O18&lt;&gt;""),P18, P18*VLOOKUP(AF18,【参考】数式用4!$DC$3:$DZ$106,MATCH(N18,【参考】数式用4!$DC$2:$DZ$2,0))),"")</f>
        <v/>
      </c>
      <c r="W18" s="476" t="s">
        <v>358</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1"/>
      <c r="AJ18" s="1081"/>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4">
        <v>28000000</v>
      </c>
      <c r="Q19" s="1005"/>
      <c r="R19" s="468">
        <f>IFERROR(IF(OR('別紙様式3-2（４・５月）'!R21="",'別紙様式3-2（４・５月）'!Z21="ベア加算"),"",P19*VLOOKUP(N19,【参考】数式用!$AD$2:$AH$27,MATCH(O19,【参考】数式用!$K$4:$N$4,0)+1,0)),"")</f>
        <v>3276000</v>
      </c>
      <c r="S19" s="120" t="s">
        <v>327</v>
      </c>
      <c r="T19" s="1006">
        <v>1</v>
      </c>
      <c r="U19" s="1007"/>
      <c r="V19" s="481">
        <f>IFERROR(IF(AND('別紙様式3-2（４・５月）'!O21="", O19&lt;&gt;""),P19, P19*VLOOKUP(AF19,【参考】数式用4!$DC$3:$DZ$106,MATCH(N19,【参考】数式用4!$DC$2:$DZ$2,0))),"")</f>
        <v>15647058.823529413</v>
      </c>
      <c r="W19" s="100" t="s">
        <v>358</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4">
        <v>3500000</v>
      </c>
      <c r="Q20" s="1005"/>
      <c r="R20" s="468">
        <f>IFERROR(IF(OR('別紙様式3-2（４・５月）'!R22="",'別紙様式3-2（４・５月）'!Z22="ベア加算"),"",P20*VLOOKUP(N20,【参考】数式用!$AD$2:$AH$27,MATCH(O20,【参考】数式用!$K$4:$N$4,0)+1,0)),"")</f>
        <v>409500</v>
      </c>
      <c r="S20" s="120" t="s">
        <v>327</v>
      </c>
      <c r="T20" s="1006"/>
      <c r="U20" s="1007"/>
      <c r="V20" s="481">
        <f>IFERROR(IF(AND('別紙様式3-2（４・５月）'!O22="", O20&lt;&gt;""),P20, P20*VLOOKUP(AF20,【参考】数式用4!$DC$3:$DZ$106,MATCH(N20,【参考】数式用4!$DC$2:$DZ$2,0))),"")</f>
        <v>2058823.5294117648</v>
      </c>
      <c r="W20" s="475" t="s">
        <v>358</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361</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4">
        <v>1600000</v>
      </c>
      <c r="Q22" s="1005"/>
      <c r="R22" s="468"/>
      <c r="S22" s="120"/>
      <c r="T22" s="1006"/>
      <c r="U22" s="1007"/>
      <c r="V22" s="481">
        <f>IFERROR(IF(AND('別紙様式3-2（４・５月）'!O24="", O22&lt;&gt;""),P22, P22*VLOOKUP(AF22,【参考】数式用4!$DC$3:$DZ$106,MATCH(N22,【参考】数式用4!$DC$2:$DZ$2,0))),"")</f>
        <v>1600000</v>
      </c>
      <c r="W22" s="476" t="s">
        <v>358</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394</v>
      </c>
      <c r="X23" s="471">
        <v>5061000</v>
      </c>
      <c r="Y23" s="1068">
        <f>IFERROR(
     IF(OR('別紙様式3-2（４・５月）'!R25="",'別紙様式3-2（４・５月）'!Z25="ベア加算"),"",
                                            X23*VLOOKUP(N23,【参考】数式用!$AD$2:$AH$27,MATCH(W23,【参考】数式用!$K$4:$N$4,0)+1,0)
      ),"")</f>
        <v>693357</v>
      </c>
      <c r="Z23" s="1068"/>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4">
        <v>18215190</v>
      </c>
      <c r="Q24" s="1005"/>
      <c r="R24" s="468">
        <f>IFERROR(IF(OR('別紙様式3-2（４・５月）'!R26="",'別紙様式3-2（４・５月）'!Z26="ベア加算"),"",P24*VLOOKUP(N24,【参考】数式用!$AD$2:$AH$27,MATCH(O24,【参考】数式用!$K$4:$N$4,0)+1,0)),"")</f>
        <v>2112962.04</v>
      </c>
      <c r="S24" s="120" t="s">
        <v>327</v>
      </c>
      <c r="T24" s="1006">
        <v>1</v>
      </c>
      <c r="U24" s="1007"/>
      <c r="V24" s="481">
        <f>IFERROR(IF(AND('別紙様式3-2（４・５月）'!O26="", O24&lt;&gt;""),P24, P24*VLOOKUP(AF24,【参考】数式用4!$DC$3:$DZ$106,MATCH(N24,【参考】数式用4!$DC$2:$DZ$2,0))),"")</f>
        <v>18215190</v>
      </c>
      <c r="W24" s="476" t="s">
        <v>375</v>
      </c>
      <c r="X24" s="471">
        <v>12400000</v>
      </c>
      <c r="Y24" s="1068">
        <f>IFERROR(
     IF(OR('別紙様式3-2（４・５月）'!R26="",'別紙様式3-2（４・５月）'!Z26="ベア加算"),"",
                                            X24*VLOOKUP(N24,【参考】数式用!$AD$2:$AH$27,MATCH(W24,【参考】数式用!$K$4:$N$4,0)+1,0)
      ),"")</f>
        <v>1413600</v>
      </c>
      <c r="Z24" s="1068"/>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394</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
  <cols>
    <col min="1" max="1" width="16.81640625" customWidth="1"/>
    <col min="3" max="3" width="14.453125" style="7" customWidth="1"/>
    <col min="4" max="4" width="14.453125" style="7" bestFit="1" customWidth="1"/>
  </cols>
  <sheetData>
    <row r="1" spans="1:4" ht="13.5" thickBot="1">
      <c r="A1" s="6" t="s">
        <v>413</v>
      </c>
      <c r="C1" s="6" t="s">
        <v>414</v>
      </c>
    </row>
    <row r="2" spans="1:4" ht="13.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
  <cols>
    <col min="1" max="2" width="4.08984375" customWidth="1"/>
    <col min="3" max="3" width="12.1796875" customWidth="1"/>
    <col min="4" max="27" width="5.81640625" customWidth="1"/>
    <col min="28" max="29" width="5" customWidth="1"/>
    <col min="30" max="30" width="22.6328125" customWidth="1"/>
    <col min="31" max="31" width="7.90625" customWidth="1"/>
    <col min="32" max="53" width="7.1796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
  <cols>
    <col min="1" max="1" width="1.90625" customWidth="1"/>
    <col min="2" max="2" width="4.08984375" customWidth="1"/>
    <col min="3" max="3" width="12.1796875" customWidth="1"/>
    <col min="4" max="26" width="5.81640625" customWidth="1"/>
    <col min="28" max="28" width="2.90625" style="93" customWidth="1"/>
    <col min="29" max="29" width="28" customWidth="1"/>
    <col min="30" max="53" width="5.81640625" customWidth="1"/>
    <col min="54" max="54" width="3.453125" customWidth="1"/>
    <col min="55" max="55" width="10" customWidth="1"/>
    <col min="56" max="79" width="5.81640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microsoft.com/office/infopath/2007/PartnerControls"/>
    <ds:schemaRef ds:uri="http://purl.org/dc/dcmitype/"/>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263dbbe5-076b-4606-a03b-9598f5f2f35a"/>
    <ds:schemaRef ds:uri="e60fd174-b192-4fdb-8980-a9c623028ce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後藤　万里亜</cp:lastModifiedBy>
  <cp:revision/>
  <cp:lastPrinted>2025-04-18T06:55:36Z</cp:lastPrinted>
  <dcterms:created xsi:type="dcterms:W3CDTF">2023-01-10T13:53:21Z</dcterms:created>
  <dcterms:modified xsi:type="dcterms:W3CDTF">2025-05-16T02:28:01Z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