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takahashik\Desktop\"/>
    </mc:Choice>
  </mc:AlternateContent>
  <xr:revisionPtr revIDLastSave="0" documentId="8_{A7E59B51-C7AF-4CAA-9B26-BEBF94FE32CE}" xr6:coauthVersionLast="47" xr6:coauthVersionMax="47" xr10:uidLastSave="{00000000-0000-0000-0000-000000000000}"/>
  <bookViews>
    <workbookView xWindow="-120" yWindow="-120" windowWidth="28110" windowHeight="16440" activeTab="1"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顧客層・店舗マスター!$A$1:$P$46</definedName>
    <definedName name="_xlnm.Print_Area" localSheetId="6">資金繰計画!$A$1:$M$45</definedName>
    <definedName name="_xlnm.Print_Area" localSheetId="5">収支計画!$C$1:$Q$68</definedName>
    <definedName name="_xlnm.Print_Area" localSheetId="1">単価マスタ!$A$1:$P$44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2" l="1"/>
  <c r="P23" i="12"/>
  <c r="P22" i="12"/>
  <c r="P21" i="12"/>
  <c r="P20" i="12"/>
  <c r="P19" i="12"/>
  <c r="P18" i="12"/>
  <c r="P17" i="12"/>
  <c r="J24" i="12"/>
  <c r="J23" i="12"/>
  <c r="J22" i="12"/>
  <c r="J21" i="12"/>
  <c r="J20" i="12"/>
  <c r="J19" i="12"/>
  <c r="J18" i="12"/>
  <c r="J17" i="12"/>
  <c r="J16" i="12"/>
  <c r="N5" i="21"/>
  <c r="I7" i="21"/>
  <c r="E43" i="13"/>
  <c r="F43" i="13" s="1"/>
  <c r="G43" i="13" s="1"/>
  <c r="H43" i="13" s="1"/>
  <c r="I43" i="13" s="1"/>
  <c r="J43" i="13" s="1"/>
  <c r="K43" i="13" s="1"/>
  <c r="L43" i="13" s="1"/>
  <c r="M43" i="13" s="1"/>
  <c r="D43" i="13"/>
  <c r="D40" i="13"/>
  <c r="D39" i="13"/>
  <c r="D38" i="13"/>
  <c r="D37" i="13"/>
  <c r="D36" i="13"/>
  <c r="D35" i="13"/>
  <c r="H35" i="13"/>
  <c r="O48" i="23"/>
  <c r="O47" i="23"/>
  <c r="O46" i="23"/>
  <c r="O45" i="23"/>
  <c r="O44" i="23"/>
  <c r="J24" i="23"/>
  <c r="J23" i="23"/>
  <c r="J22" i="23"/>
  <c r="J21" i="23"/>
  <c r="J20" i="23"/>
  <c r="J19" i="23"/>
  <c r="J15" i="23"/>
  <c r="H9" i="23"/>
  <c r="H8" i="23"/>
  <c r="H7" i="23"/>
  <c r="H6" i="23"/>
  <c r="H5" i="23"/>
  <c r="H9" i="22"/>
  <c r="H8" i="22"/>
  <c r="H7" i="22"/>
  <c r="H6" i="22"/>
  <c r="H5" i="22"/>
  <c r="O48" i="22" l="1"/>
  <c r="O47" i="22"/>
  <c r="O46" i="22"/>
  <c r="O45" i="22"/>
  <c r="O44" i="22"/>
  <c r="O43" i="22"/>
  <c r="O42" i="22"/>
  <c r="O41" i="22"/>
  <c r="O40" i="22"/>
  <c r="O39" i="22"/>
  <c r="O38" i="22"/>
  <c r="O37" i="22"/>
  <c r="O36" i="22"/>
  <c r="J24" i="22"/>
  <c r="J23" i="22"/>
  <c r="J22" i="22"/>
  <c r="J21" i="22"/>
  <c r="J20" i="22"/>
  <c r="J19" i="22"/>
  <c r="J18" i="22"/>
  <c r="J17" i="22"/>
  <c r="E35" i="13"/>
  <c r="E40" i="13"/>
  <c r="F40" i="13" s="1"/>
  <c r="G40" i="13" s="1"/>
  <c r="H40" i="13" s="1"/>
  <c r="I40" i="13" s="1"/>
  <c r="J40" i="13" s="1"/>
  <c r="K40" i="13" s="1"/>
  <c r="L40" i="13" s="1"/>
  <c r="M40" i="13" s="1"/>
  <c r="E39" i="13"/>
  <c r="F39" i="13" s="1"/>
  <c r="G39" i="13" s="1"/>
  <c r="H39" i="13" s="1"/>
  <c r="I39" i="13" s="1"/>
  <c r="J39" i="13" s="1"/>
  <c r="K39" i="13" s="1"/>
  <c r="L39" i="13" s="1"/>
  <c r="M39" i="13" s="1"/>
  <c r="E38" i="13"/>
  <c r="F38" i="13" s="1"/>
  <c r="G38" i="13" s="1"/>
  <c r="H38" i="13" s="1"/>
  <c r="I38" i="13" s="1"/>
  <c r="J38" i="13" s="1"/>
  <c r="K38" i="13" s="1"/>
  <c r="L38" i="13" s="1"/>
  <c r="M38" i="13" s="1"/>
  <c r="E37" i="13"/>
  <c r="F37" i="13" s="1"/>
  <c r="G37" i="13" s="1"/>
  <c r="H37" i="13" s="1"/>
  <c r="I37" i="13" s="1"/>
  <c r="J37" i="13" s="1"/>
  <c r="K37" i="13" s="1"/>
  <c r="L37" i="13" s="1"/>
  <c r="M37" i="13" s="1"/>
  <c r="E36" i="13"/>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L27" i="12"/>
  <c r="N27" i="12" s="1"/>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M9" i="23"/>
  <c r="G19" i="23" s="1"/>
  <c r="G9" i="23"/>
  <c r="M8" i="23"/>
  <c r="F15" i="23" s="1"/>
  <c r="M7" i="23"/>
  <c r="F24" i="23" s="1"/>
  <c r="F7" i="23"/>
  <c r="M6" i="23"/>
  <c r="I17" i="23" s="1"/>
  <c r="M5" i="23"/>
  <c r="H22" i="23" s="1"/>
  <c r="H10" i="23"/>
  <c r="H11"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23" i="21"/>
  <c r="C26" i="21" s="1"/>
  <c r="O23" i="21"/>
  <c r="O29" i="21" s="1"/>
  <c r="O37" i="21" s="1"/>
  <c r="N23" i="21"/>
  <c r="N28" i="21" s="1"/>
  <c r="M23" i="21"/>
  <c r="M28" i="21" s="1"/>
  <c r="H23" i="21"/>
  <c r="H28" i="21" s="1"/>
  <c r="G23" i="21"/>
  <c r="G26" i="21" s="1"/>
  <c r="F23" i="21"/>
  <c r="F24" i="21" s="1"/>
  <c r="L23" i="21"/>
  <c r="L29" i="21" s="1"/>
  <c r="L37" i="21" s="1"/>
  <c r="E23" i="21"/>
  <c r="E27" i="21" s="1"/>
  <c r="K23" i="21"/>
  <c r="K27" i="21" s="1"/>
  <c r="K35" i="21" s="1"/>
  <c r="J23" i="21"/>
  <c r="J28" i="21" s="1"/>
  <c r="J36" i="21" s="1"/>
  <c r="D23" i="21"/>
  <c r="D27" i="21" s="1"/>
  <c r="D35" i="21" s="1"/>
  <c r="N44" i="20"/>
  <c r="N43" i="20"/>
  <c r="N42" i="20"/>
  <c r="N41" i="20"/>
  <c r="L44" i="20"/>
  <c r="L41" i="20"/>
  <c r="J44" i="20"/>
  <c r="J43" i="20"/>
  <c r="J42" i="20"/>
  <c r="J41" i="20"/>
  <c r="P45" i="20"/>
  <c r="P44" i="20" s="1"/>
  <c r="N45" i="20"/>
  <c r="L45" i="20"/>
  <c r="L43" i="20" s="1"/>
  <c r="J45" i="20"/>
  <c r="H45" i="20"/>
  <c r="H41" i="20" s="1"/>
  <c r="J10" i="21"/>
  <c r="G10" i="21"/>
  <c r="P27" i="20"/>
  <c r="P26" i="20" s="1"/>
  <c r="P25" i="20"/>
  <c r="P20" i="20"/>
  <c r="N26" i="20"/>
  <c r="N25" i="20"/>
  <c r="N24" i="20"/>
  <c r="N23" i="20"/>
  <c r="L20" i="20"/>
  <c r="L26" i="20"/>
  <c r="L25" i="20"/>
  <c r="L24" i="20"/>
  <c r="L23" i="20"/>
  <c r="L27" i="20"/>
  <c r="L22" i="20" s="1"/>
  <c r="J25" i="20"/>
  <c r="N27" i="20"/>
  <c r="N22" i="20" s="1"/>
  <c r="J27" i="20"/>
  <c r="J23" i="20" s="1"/>
  <c r="H26" i="20"/>
  <c r="H27" i="20"/>
  <c r="H24" i="20" s="1"/>
  <c r="H5" i="20"/>
  <c r="P11" i="20"/>
  <c r="P15" i="20"/>
  <c r="P9" i="20" s="1"/>
  <c r="N11" i="20"/>
  <c r="N15" i="20"/>
  <c r="L15" i="20"/>
  <c r="L11" i="20" s="1"/>
  <c r="J15" i="20"/>
  <c r="J7" i="20" s="1"/>
  <c r="H15" i="20"/>
  <c r="H11" i="20" s="1"/>
  <c r="M11" i="21"/>
  <c r="C11" i="21"/>
  <c r="L11" i="21"/>
  <c r="K11" i="21"/>
  <c r="D11" i="21"/>
  <c r="B11" i="21"/>
  <c r="E14" i="20"/>
  <c r="F14" i="20" s="1"/>
  <c r="D14" i="20"/>
  <c r="E11" i="20"/>
  <c r="F11" i="20" s="1"/>
  <c r="D11" i="20"/>
  <c r="E10" i="20"/>
  <c r="F10" i="20" s="1"/>
  <c r="D10" i="20"/>
  <c r="E44" i="20"/>
  <c r="F44" i="20" s="1"/>
  <c r="D44" i="20"/>
  <c r="E43" i="20"/>
  <c r="F43" i="20" s="1"/>
  <c r="D43" i="20"/>
  <c r="E42" i="20"/>
  <c r="F42" i="20" s="1"/>
  <c r="D42" i="20"/>
  <c r="E41" i="20"/>
  <c r="F41" i="20" s="1"/>
  <c r="D41" i="20"/>
  <c r="D13" i="20"/>
  <c r="E13" i="20"/>
  <c r="F13" i="20" s="1"/>
  <c r="D35" i="20"/>
  <c r="D34" i="20"/>
  <c r="D33" i="20"/>
  <c r="D32" i="20"/>
  <c r="D26" i="20"/>
  <c r="D25" i="20"/>
  <c r="D24" i="20"/>
  <c r="D23" i="20"/>
  <c r="D22" i="20"/>
  <c r="D21" i="20"/>
  <c r="D20" i="20"/>
  <c r="D12" i="20"/>
  <c r="D9" i="20"/>
  <c r="D8" i="20"/>
  <c r="D7" i="20"/>
  <c r="D6" i="20"/>
  <c r="D5" i="20"/>
  <c r="E35" i="20"/>
  <c r="F35" i="20" s="1"/>
  <c r="E34" i="20"/>
  <c r="F34" i="20" s="1"/>
  <c r="E33" i="20"/>
  <c r="F33" i="20" s="1"/>
  <c r="E32" i="20"/>
  <c r="F32" i="20" s="1"/>
  <c r="E26" i="20"/>
  <c r="F26" i="20" s="1"/>
  <c r="E25" i="20"/>
  <c r="F25" i="20" s="1"/>
  <c r="E24" i="20"/>
  <c r="F24" i="20" s="1"/>
  <c r="E23" i="20"/>
  <c r="F23" i="20" s="1"/>
  <c r="E22" i="20"/>
  <c r="F22" i="20" s="1"/>
  <c r="E21" i="20"/>
  <c r="F21" i="20" s="1"/>
  <c r="E20" i="20"/>
  <c r="F20" i="20" s="1"/>
  <c r="E12" i="20"/>
  <c r="F12" i="20" s="1"/>
  <c r="E9" i="20"/>
  <c r="F9" i="20" s="1"/>
  <c r="E8" i="20"/>
  <c r="F8" i="20" s="1"/>
  <c r="E7" i="20"/>
  <c r="F7" i="20" s="1"/>
  <c r="E6" i="20"/>
  <c r="F6" i="20" s="1"/>
  <c r="E5" i="20"/>
  <c r="F5" i="20" s="1"/>
  <c r="H36" i="13" l="1"/>
  <c r="I36" i="13" s="1"/>
  <c r="J36" i="13" s="1"/>
  <c r="K36" i="13" s="1"/>
  <c r="L36" i="13" s="1"/>
  <c r="M36" i="13" s="1"/>
  <c r="E44" i="13"/>
  <c r="F35" i="13"/>
  <c r="D44" i="13"/>
  <c r="H43" i="23"/>
  <c r="K43" i="23" s="1"/>
  <c r="H42" i="23"/>
  <c r="K42" i="23" s="1"/>
  <c r="N37" i="23"/>
  <c r="N41" i="23"/>
  <c r="N32" i="23"/>
  <c r="I19" i="23"/>
  <c r="G5" i="23"/>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25" i="21"/>
  <c r="J33" i="21" s="1"/>
  <c r="J26" i="21"/>
  <c r="J34" i="21" s="1"/>
  <c r="C27" i="21"/>
  <c r="C35" i="21" s="1"/>
  <c r="H35" i="23"/>
  <c r="K35" i="23" s="1"/>
  <c r="H37" i="23"/>
  <c r="G49" i="23"/>
  <c r="H36" i="23"/>
  <c r="F20" i="23"/>
  <c r="G23" i="23"/>
  <c r="F6" i="23"/>
  <c r="H15" i="23"/>
  <c r="G20" i="23"/>
  <c r="H23" i="23"/>
  <c r="G6" i="23"/>
  <c r="G10" i="23" s="1"/>
  <c r="G8" i="23"/>
  <c r="G17" i="23"/>
  <c r="J17" i="23" s="1"/>
  <c r="J25" i="23" s="1"/>
  <c r="H20" i="23"/>
  <c r="F22" i="23"/>
  <c r="H29" i="23"/>
  <c r="H30" i="23"/>
  <c r="H31" i="23"/>
  <c r="H32" i="23"/>
  <c r="H33" i="23"/>
  <c r="H34" i="23"/>
  <c r="F19" i="23"/>
  <c r="G15" i="23"/>
  <c r="H18" i="23"/>
  <c r="F8" i="23"/>
  <c r="F17" i="23"/>
  <c r="H17" i="23"/>
  <c r="G22" i="23"/>
  <c r="I29" i="23"/>
  <c r="F16" i="23"/>
  <c r="M37" i="22"/>
  <c r="M39" i="22"/>
  <c r="H10" i="22"/>
  <c r="N36" i="22"/>
  <c r="F7" i="22"/>
  <c r="G7" i="22"/>
  <c r="M35" i="22"/>
  <c r="G6" i="22"/>
  <c r="G9" i="22"/>
  <c r="F6" i="22"/>
  <c r="F9" i="22"/>
  <c r="F8" i="22"/>
  <c r="G8" i="22"/>
  <c r="N38" i="22"/>
  <c r="G5" i="22"/>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H43" i="20"/>
  <c r="P10" i="20"/>
  <c r="H25" i="20"/>
  <c r="J24" i="20"/>
  <c r="H42" i="20"/>
  <c r="O5" i="21" s="1"/>
  <c r="F32" i="21"/>
  <c r="L45" i="21"/>
  <c r="P12" i="20"/>
  <c r="H20" i="20"/>
  <c r="J26" i="20"/>
  <c r="H44" i="20"/>
  <c r="O45" i="21"/>
  <c r="P13" i="20"/>
  <c r="N20" i="20"/>
  <c r="N27" i="21"/>
  <c r="J10" i="20"/>
  <c r="P6" i="20"/>
  <c r="P14" i="20"/>
  <c r="H21" i="20"/>
  <c r="J20" i="20"/>
  <c r="L21" i="20"/>
  <c r="N21" i="20"/>
  <c r="P22" i="20"/>
  <c r="L42" i="20"/>
  <c r="P42" i="20"/>
  <c r="H29" i="21"/>
  <c r="H45" i="21" s="1"/>
  <c r="N29" i="21"/>
  <c r="P5" i="20"/>
  <c r="F9" i="21" s="1"/>
  <c r="P21" i="20"/>
  <c r="I9" i="21" s="1"/>
  <c r="J9" i="21" s="1"/>
  <c r="P41" i="20"/>
  <c r="G27" i="21"/>
  <c r="J14" i="20"/>
  <c r="P7" i="20"/>
  <c r="H22" i="20"/>
  <c r="J21" i="20"/>
  <c r="P23" i="20"/>
  <c r="I8" i="21"/>
  <c r="J8" i="21" s="1"/>
  <c r="P43" i="20"/>
  <c r="J24" i="21"/>
  <c r="P8" i="20"/>
  <c r="H23" i="20"/>
  <c r="J22" i="20"/>
  <c r="J7" i="21" s="1"/>
  <c r="P24" i="20"/>
  <c r="L14" i="20"/>
  <c r="C34" i="21"/>
  <c r="G28" i="21"/>
  <c r="C28" i="21"/>
  <c r="G29" i="21"/>
  <c r="C29" i="21"/>
  <c r="F25" i="21"/>
  <c r="F26" i="21"/>
  <c r="D28" i="21"/>
  <c r="F28" i="21"/>
  <c r="C25" i="21"/>
  <c r="E35" i="21"/>
  <c r="F27" i="21"/>
  <c r="C24" i="21"/>
  <c r="E28" i="21"/>
  <c r="G25" i="21"/>
  <c r="D29" i="21"/>
  <c r="O24" i="21"/>
  <c r="O25" i="21"/>
  <c r="E29" i="21"/>
  <c r="H24" i="21"/>
  <c r="M24" i="21"/>
  <c r="O26" i="21"/>
  <c r="F29" i="21"/>
  <c r="H25" i="21"/>
  <c r="J27" i="21"/>
  <c r="M25" i="21"/>
  <c r="N25" i="21"/>
  <c r="O27" i="21"/>
  <c r="M29" i="21"/>
  <c r="N24" i="21"/>
  <c r="G24" i="21"/>
  <c r="H26" i="21"/>
  <c r="M26" i="21"/>
  <c r="N26" i="21"/>
  <c r="O28" i="21"/>
  <c r="D24" i="21"/>
  <c r="H27" i="21"/>
  <c r="M27" i="21"/>
  <c r="D25" i="21"/>
  <c r="L25" i="21"/>
  <c r="K28" i="21"/>
  <c r="E25" i="21"/>
  <c r="L24" i="21"/>
  <c r="K29" i="21"/>
  <c r="E24" i="21"/>
  <c r="D26" i="21"/>
  <c r="E26" i="21"/>
  <c r="L26" i="21"/>
  <c r="J29" i="21"/>
  <c r="K25" i="21"/>
  <c r="L27" i="21"/>
  <c r="K24" i="21"/>
  <c r="K26" i="21"/>
  <c r="L28" i="21"/>
  <c r="N6" i="21"/>
  <c r="J6" i="20"/>
  <c r="L13" i="20"/>
  <c r="N10" i="20"/>
  <c r="N12" i="20"/>
  <c r="N5" i="20"/>
  <c r="N13" i="20"/>
  <c r="L5" i="20"/>
  <c r="F7" i="21" s="1"/>
  <c r="N6" i="20"/>
  <c r="N14" i="20"/>
  <c r="L6" i="20"/>
  <c r="N7" i="20"/>
  <c r="F8" i="21" s="1"/>
  <c r="L10" i="20"/>
  <c r="N8" i="20"/>
  <c r="N9" i="20"/>
  <c r="L12" i="20"/>
  <c r="L7" i="20"/>
  <c r="L8" i="20"/>
  <c r="L9" i="20"/>
  <c r="J11" i="20"/>
  <c r="J12" i="20"/>
  <c r="J5" i="20"/>
  <c r="F6" i="21" s="1"/>
  <c r="J13" i="20"/>
  <c r="J8" i="20"/>
  <c r="J9" i="20"/>
  <c r="H13" i="20"/>
  <c r="H6" i="20"/>
  <c r="H14" i="20"/>
  <c r="H12" i="20"/>
  <c r="F5" i="21" s="1"/>
  <c r="H7" i="20"/>
  <c r="H8" i="20"/>
  <c r="H9" i="20"/>
  <c r="H10" i="20"/>
  <c r="I49" i="23" l="1"/>
  <c r="L29" i="12" s="1"/>
  <c r="N29" i="12" s="1"/>
  <c r="M35" i="23"/>
  <c r="I25" i="23"/>
  <c r="F44" i="13"/>
  <c r="G35" i="13"/>
  <c r="N49" i="23"/>
  <c r="L40" i="23"/>
  <c r="O40" i="23" s="1"/>
  <c r="M40" i="23"/>
  <c r="M43" i="23"/>
  <c r="L42" i="23"/>
  <c r="O42" i="23" s="1"/>
  <c r="M42" i="23"/>
  <c r="F10" i="23"/>
  <c r="K39" i="23"/>
  <c r="L39" i="23"/>
  <c r="O39" i="23" s="1"/>
  <c r="M39" i="23"/>
  <c r="L35" i="23"/>
  <c r="O35" i="23" s="1"/>
  <c r="K41" i="23"/>
  <c r="L41" i="23"/>
  <c r="O41" i="23" s="1"/>
  <c r="M41" i="23"/>
  <c r="L38" i="23"/>
  <c r="O38" i="23" s="1"/>
  <c r="M38" i="23"/>
  <c r="H37" i="21"/>
  <c r="K37" i="23"/>
  <c r="M37" i="23"/>
  <c r="L37" i="23"/>
  <c r="O37" i="23" s="1"/>
  <c r="K36" i="23"/>
  <c r="M36" i="23"/>
  <c r="L36" i="23"/>
  <c r="O36" i="23" s="1"/>
  <c r="H25" i="23"/>
  <c r="F25" i="23"/>
  <c r="J26" i="23" s="1"/>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C42" i="21"/>
  <c r="J42" i="21"/>
  <c r="K43" i="21"/>
  <c r="C43" i="21"/>
  <c r="D43" i="21"/>
  <c r="E43" i="21"/>
  <c r="P5" i="21"/>
  <c r="F40" i="21"/>
  <c r="J44" i="21"/>
  <c r="L44" i="21"/>
  <c r="L36" i="21"/>
  <c r="N37" i="21"/>
  <c r="N45" i="21"/>
  <c r="K32" i="21"/>
  <c r="L42" i="21"/>
  <c r="L34" i="21"/>
  <c r="K34" i="21"/>
  <c r="K42" i="21"/>
  <c r="N32" i="21"/>
  <c r="N40" i="21"/>
  <c r="J32" i="21"/>
  <c r="J40" i="21"/>
  <c r="K45" i="21"/>
  <c r="K37" i="21"/>
  <c r="M32" i="21"/>
  <c r="M40" i="21"/>
  <c r="L32" i="21"/>
  <c r="N33" i="21"/>
  <c r="I6" i="21"/>
  <c r="J6" i="21" s="1"/>
  <c r="J37" i="21"/>
  <c r="J45" i="21"/>
  <c r="K36" i="21"/>
  <c r="K44" i="21"/>
  <c r="M33" i="21"/>
  <c r="O33" i="21"/>
  <c r="I5" i="21"/>
  <c r="K40" i="21" s="1"/>
  <c r="M37" i="21"/>
  <c r="M45" i="21"/>
  <c r="L35" i="21"/>
  <c r="L43" i="21"/>
  <c r="K33" i="21"/>
  <c r="G30" i="21"/>
  <c r="J35" i="21"/>
  <c r="J43" i="21"/>
  <c r="O40" i="21"/>
  <c r="O32" i="21"/>
  <c r="L41" i="21"/>
  <c r="L33" i="21"/>
  <c r="G40" i="21"/>
  <c r="G32" i="21"/>
  <c r="D42" i="21"/>
  <c r="D34" i="21"/>
  <c r="E40" i="21"/>
  <c r="E32" i="21"/>
  <c r="E44" i="21"/>
  <c r="E36" i="21"/>
  <c r="F33" i="21"/>
  <c r="C36" i="21"/>
  <c r="C44" i="21"/>
  <c r="D44" i="21"/>
  <c r="D36" i="21"/>
  <c r="G33" i="21"/>
  <c r="C40" i="21"/>
  <c r="C32" i="21"/>
  <c r="C30" i="21"/>
  <c r="H40" i="21"/>
  <c r="H32" i="21"/>
  <c r="C45" i="21"/>
  <c r="C37" i="21"/>
  <c r="D37" i="21"/>
  <c r="D45" i="21"/>
  <c r="F30" i="21"/>
  <c r="F45" i="21"/>
  <c r="F37" i="21"/>
  <c r="D40" i="21"/>
  <c r="D32" i="21"/>
  <c r="E41" i="21"/>
  <c r="E33" i="21"/>
  <c r="E37" i="21"/>
  <c r="E45" i="21"/>
  <c r="G45" i="21"/>
  <c r="G37" i="21"/>
  <c r="E34" i="21"/>
  <c r="E42" i="21"/>
  <c r="H33" i="21"/>
  <c r="D41" i="21"/>
  <c r="D33" i="21"/>
  <c r="C33" i="21"/>
  <c r="C41" i="21"/>
  <c r="M30" i="21"/>
  <c r="D30" i="21"/>
  <c r="E30" i="21"/>
  <c r="O30" i="21"/>
  <c r="N30" i="21"/>
  <c r="H30" i="21"/>
  <c r="K30" i="21"/>
  <c r="J30" i="21"/>
  <c r="L30" i="21"/>
  <c r="O6" i="21"/>
  <c r="P6" i="21" s="1"/>
  <c r="N7" i="21"/>
  <c r="G34" i="21" s="1"/>
  <c r="G7" i="21"/>
  <c r="G6" i="21"/>
  <c r="G9" i="21"/>
  <c r="G8" i="21"/>
  <c r="O49" i="22" l="1"/>
  <c r="O49" i="23"/>
  <c r="G44" i="13"/>
  <c r="L31" i="12"/>
  <c r="N31" i="12" s="1"/>
  <c r="L49" i="23"/>
  <c r="M49" i="23"/>
  <c r="K49" i="23"/>
  <c r="H11" i="22"/>
  <c r="H29" i="12"/>
  <c r="J26" i="22"/>
  <c r="M49" i="22"/>
  <c r="L49" i="22"/>
  <c r="K49" i="22"/>
  <c r="M41" i="21"/>
  <c r="N41" i="21"/>
  <c r="G41" i="21"/>
  <c r="F41" i="21"/>
  <c r="F34" i="21"/>
  <c r="N34" i="21"/>
  <c r="J38" i="21"/>
  <c r="L8" i="12" s="1"/>
  <c r="H41" i="21"/>
  <c r="K41" i="21"/>
  <c r="K46" i="21" s="1"/>
  <c r="L19" i="12" s="1"/>
  <c r="N19" i="12" s="1"/>
  <c r="L40" i="21"/>
  <c r="L46" i="21" s="1"/>
  <c r="L20" i="12" s="1"/>
  <c r="N20" i="12" s="1"/>
  <c r="O34" i="21"/>
  <c r="M34" i="21"/>
  <c r="L38" i="21"/>
  <c r="L10" i="12" s="1"/>
  <c r="N10" i="12" s="1"/>
  <c r="J41" i="21"/>
  <c r="J46" i="21" s="1"/>
  <c r="L18" i="12" s="1"/>
  <c r="H34" i="21"/>
  <c r="O41" i="21"/>
  <c r="K38" i="21"/>
  <c r="L9" i="12" s="1"/>
  <c r="N9" i="12" s="1"/>
  <c r="D38" i="21"/>
  <c r="F9" i="12" s="1"/>
  <c r="H9" i="12" s="1"/>
  <c r="C38" i="21"/>
  <c r="F8" i="12" s="1"/>
  <c r="E38" i="21"/>
  <c r="F10" i="12" s="1"/>
  <c r="H10" i="12" s="1"/>
  <c r="D46" i="21"/>
  <c r="F19" i="12" s="1"/>
  <c r="H19" i="12" s="1"/>
  <c r="C46" i="21"/>
  <c r="F18" i="12" s="1"/>
  <c r="E46" i="21"/>
  <c r="F20" i="12" s="1"/>
  <c r="H20" i="12" s="1"/>
  <c r="N8" i="21"/>
  <c r="O7" i="21"/>
  <c r="O50" i="23" l="1"/>
  <c r="F31" i="12"/>
  <c r="H31" i="12" s="1"/>
  <c r="I35" i="13"/>
  <c r="H44" i="13"/>
  <c r="L32" i="12"/>
  <c r="O50" i="22"/>
  <c r="F32" i="12" s="1"/>
  <c r="H32" i="12" s="1"/>
  <c r="N18" i="12"/>
  <c r="L17" i="12"/>
  <c r="P7" i="21"/>
  <c r="G42" i="21"/>
  <c r="M42" i="21"/>
  <c r="O42" i="21"/>
  <c r="H42" i="21"/>
  <c r="F42" i="21"/>
  <c r="N42" i="21"/>
  <c r="F35" i="21"/>
  <c r="O35" i="21"/>
  <c r="N35" i="21"/>
  <c r="G35" i="21"/>
  <c r="M35" i="21"/>
  <c r="H35" i="21"/>
  <c r="N8" i="12"/>
  <c r="L7" i="12"/>
  <c r="H8" i="12"/>
  <c r="F7" i="12"/>
  <c r="H18" i="12"/>
  <c r="F17" i="12"/>
  <c r="N9" i="21"/>
  <c r="O8" i="21"/>
  <c r="H36" i="12" l="1"/>
  <c r="F36" i="12"/>
  <c r="J35" i="13"/>
  <c r="I44" i="13"/>
  <c r="N32" i="12"/>
  <c r="N36" i="12" s="1"/>
  <c r="L36" i="12"/>
  <c r="O9" i="21"/>
  <c r="N36" i="21"/>
  <c r="N38" i="21" s="1"/>
  <c r="L13" i="12" s="1"/>
  <c r="N13" i="12" s="1"/>
  <c r="H36" i="21"/>
  <c r="H38" i="21" s="1"/>
  <c r="F14" i="12" s="1"/>
  <c r="H14" i="12" s="1"/>
  <c r="M36" i="21"/>
  <c r="M38" i="21" s="1"/>
  <c r="L12" i="12" s="1"/>
  <c r="F36" i="21"/>
  <c r="F38" i="21" s="1"/>
  <c r="F12" i="12" s="1"/>
  <c r="O36" i="21"/>
  <c r="O38" i="21" s="1"/>
  <c r="L14" i="12" s="1"/>
  <c r="N14" i="12" s="1"/>
  <c r="G36" i="21"/>
  <c r="G38" i="21" s="1"/>
  <c r="F13" i="12" s="1"/>
  <c r="H13" i="12" s="1"/>
  <c r="P8" i="21"/>
  <c r="H43" i="21"/>
  <c r="F43" i="21"/>
  <c r="O43" i="21"/>
  <c r="N43" i="21"/>
  <c r="M43" i="21"/>
  <c r="G43" i="21"/>
  <c r="N17" i="12"/>
  <c r="N7" i="12"/>
  <c r="H7" i="12"/>
  <c r="H17" i="12"/>
  <c r="J44" i="13" l="1"/>
  <c r="K35" i="13"/>
  <c r="H12" i="12"/>
  <c r="F11" i="12"/>
  <c r="L11" i="12"/>
  <c r="N12" i="12"/>
  <c r="P9" i="21"/>
  <c r="H44" i="21"/>
  <c r="H46" i="21" s="1"/>
  <c r="F24" i="12" s="1"/>
  <c r="H24" i="12" s="1"/>
  <c r="N44" i="21"/>
  <c r="N46" i="21" s="1"/>
  <c r="L23" i="12" s="1"/>
  <c r="N23" i="12" s="1"/>
  <c r="M44" i="21"/>
  <c r="M46" i="21" s="1"/>
  <c r="L22" i="12" s="1"/>
  <c r="F44" i="21"/>
  <c r="F46" i="21" s="1"/>
  <c r="F22" i="12" s="1"/>
  <c r="O44" i="21"/>
  <c r="O46" i="21" s="1"/>
  <c r="L24" i="12" s="1"/>
  <c r="N24" i="12" s="1"/>
  <c r="G44" i="21"/>
  <c r="G46" i="21" s="1"/>
  <c r="F23" i="12" s="1"/>
  <c r="H23" i="12" s="1"/>
  <c r="G5" i="21"/>
  <c r="J5" i="21"/>
  <c r="K44" i="13" l="1"/>
  <c r="L35" i="13"/>
  <c r="L21" i="12"/>
  <c r="N22" i="12"/>
  <c r="H22" i="12"/>
  <c r="F21" i="12"/>
  <c r="N11" i="12"/>
  <c r="L6" i="12"/>
  <c r="H11" i="12"/>
  <c r="F6" i="12"/>
  <c r="L44" i="13" l="1"/>
  <c r="M35" i="13"/>
  <c r="M44" i="13" s="1"/>
  <c r="N6" i="12"/>
  <c r="H21" i="12"/>
  <c r="F16" i="12"/>
  <c r="H16" i="12" s="1"/>
  <c r="H6" i="12"/>
  <c r="N21" i="12"/>
  <c r="L16" i="12"/>
  <c r="N16" i="12" s="1"/>
  <c r="J52" i="12" l="1"/>
  <c r="J33" i="12"/>
  <c r="P52" i="12"/>
  <c r="P33" i="12"/>
  <c r="F26" i="12"/>
  <c r="F55" i="12" s="1"/>
  <c r="P16" i="12"/>
  <c r="J54" i="12"/>
  <c r="J53" i="12"/>
  <c r="P11" i="12"/>
  <c r="P53" i="12"/>
  <c r="P54" i="12"/>
  <c r="J35" i="12"/>
  <c r="J40" i="12"/>
  <c r="J10" i="12"/>
  <c r="J51" i="12"/>
  <c r="J61" i="12"/>
  <c r="J37" i="12"/>
  <c r="J12" i="12"/>
  <c r="J43" i="12"/>
  <c r="J11" i="12"/>
  <c r="J31" i="12"/>
  <c r="J13" i="12"/>
  <c r="J46" i="12"/>
  <c r="J38" i="12"/>
  <c r="J14" i="12"/>
  <c r="J6" i="12"/>
  <c r="J45" i="12"/>
  <c r="J44" i="12"/>
  <c r="J42" i="12"/>
  <c r="J60" i="12"/>
  <c r="J39" i="12"/>
  <c r="J36" i="12"/>
  <c r="J50" i="12"/>
  <c r="J29" i="12"/>
  <c r="J49" i="12"/>
  <c r="J7" i="12"/>
  <c r="J30" i="12"/>
  <c r="J27" i="12"/>
  <c r="J34" i="12"/>
  <c r="J32" i="12"/>
  <c r="J28" i="12"/>
  <c r="J48" i="12"/>
  <c r="J9" i="12"/>
  <c r="J41" i="12"/>
  <c r="J59" i="12"/>
  <c r="J25" i="12"/>
  <c r="J15" i="12"/>
  <c r="J47" i="12"/>
  <c r="J8" i="12"/>
  <c r="H26" i="12"/>
  <c r="L26" i="12"/>
  <c r="L55" i="12" s="1"/>
  <c r="P34" i="12"/>
  <c r="P51" i="12"/>
  <c r="P44" i="12"/>
  <c r="P42" i="12"/>
  <c r="P30" i="12"/>
  <c r="P41" i="12"/>
  <c r="P9" i="12"/>
  <c r="P60" i="12"/>
  <c r="P36" i="12"/>
  <c r="P28" i="12"/>
  <c r="P48" i="12"/>
  <c r="P38" i="12"/>
  <c r="P32" i="12"/>
  <c r="P49" i="12"/>
  <c r="P15" i="12"/>
  <c r="P45" i="12"/>
  <c r="P50" i="12"/>
  <c r="P46" i="12"/>
  <c r="P59" i="12"/>
  <c r="P27" i="12"/>
  <c r="P43" i="12"/>
  <c r="P25" i="12"/>
  <c r="P40" i="12"/>
  <c r="P6" i="12"/>
  <c r="P29" i="12"/>
  <c r="P61" i="12"/>
  <c r="P37" i="12"/>
  <c r="P31" i="12"/>
  <c r="P35" i="12"/>
  <c r="P39" i="12"/>
  <c r="P47" i="12"/>
  <c r="P10" i="12"/>
  <c r="P8" i="12"/>
  <c r="P13" i="12"/>
  <c r="P7" i="12"/>
  <c r="P14" i="12"/>
  <c r="P12" i="12"/>
  <c r="L56" i="12" l="1"/>
  <c r="L57" i="12" s="1"/>
  <c r="L58" i="12" s="1"/>
  <c r="L62" i="12" s="1"/>
  <c r="N55" i="12"/>
  <c r="N26" i="12"/>
  <c r="J26" i="12"/>
  <c r="N56" i="12" l="1"/>
  <c r="P55" i="12"/>
  <c r="P26" i="12"/>
  <c r="N57" i="12" l="1"/>
  <c r="P56" i="12"/>
  <c r="P57" i="12" l="1"/>
  <c r="N58" i="12"/>
  <c r="P58" i="12" l="1"/>
  <c r="N62" i="12"/>
  <c r="N63" i="12" s="1"/>
  <c r="G6" i="13" s="1"/>
  <c r="F56" i="12"/>
  <c r="F57" i="12" s="1"/>
  <c r="F58" i="12" s="1"/>
  <c r="F62" i="12" s="1"/>
  <c r="H55" i="12"/>
  <c r="H56" i="12" s="1"/>
  <c r="H6" i="13" l="1"/>
  <c r="H25" i="13" s="1"/>
  <c r="K6" i="13"/>
  <c r="K25" i="13" s="1"/>
  <c r="L6" i="13"/>
  <c r="L25" i="13" s="1"/>
  <c r="M6" i="13"/>
  <c r="M25" i="13" s="1"/>
  <c r="J6" i="13"/>
  <c r="J25" i="13" s="1"/>
  <c r="I6" i="13"/>
  <c r="I25" i="13" s="1"/>
  <c r="P62" i="12"/>
  <c r="J55" i="12"/>
  <c r="J56" i="12"/>
  <c r="H57" i="12"/>
  <c r="H58" i="12" l="1"/>
  <c r="H62" i="12" s="1"/>
  <c r="H63" i="12" s="1"/>
  <c r="F6" i="13" s="1"/>
  <c r="P63" i="12"/>
  <c r="N64" i="12"/>
  <c r="N65" i="12" s="1"/>
  <c r="J57" i="12"/>
  <c r="E6" i="13" l="1"/>
  <c r="E25" i="13" s="1"/>
  <c r="F25" i="13"/>
  <c r="G25" i="13"/>
  <c r="P64" i="12"/>
  <c r="P65" i="12"/>
  <c r="J58" i="12"/>
  <c r="J62" i="12" l="1"/>
  <c r="J63" i="12"/>
  <c r="H64" i="12" l="1"/>
  <c r="H65" i="12" s="1"/>
  <c r="D6" i="13" s="1"/>
  <c r="D25" i="13" s="1"/>
  <c r="D26" i="13" s="1"/>
  <c r="E5" i="13" s="1"/>
  <c r="E26" i="13" s="1"/>
  <c r="F5" i="13" s="1"/>
  <c r="F26" i="13" s="1"/>
  <c r="G5" i="13" s="1"/>
  <c r="G26" i="13" s="1"/>
  <c r="H5" i="13" s="1"/>
  <c r="H26" i="13" s="1"/>
  <c r="I5" i="13" s="1"/>
  <c r="I26" i="13" s="1"/>
  <c r="J5" i="13" s="1"/>
  <c r="J26" i="13" s="1"/>
  <c r="K5" i="13" s="1"/>
  <c r="K26" i="13" s="1"/>
  <c r="L5" i="13" s="1"/>
  <c r="L26" i="13" s="1"/>
  <c r="M5" i="13" s="1"/>
  <c r="M26" i="13" s="1"/>
  <c r="J64" i="12" l="1"/>
  <c r="J65" i="12"/>
</calcChain>
</file>

<file path=xl/sharedStrings.xml><?xml version="1.0" encoding="utf-8"?>
<sst xmlns="http://schemas.openxmlformats.org/spreadsheetml/2006/main" count="444" uniqueCount="223">
  <si>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</si>
  <si>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</si>
  <si>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</si>
  <si>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</si>
  <si>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</si>
  <si>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</si>
  <si>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</si>
  <si>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</si>
  <si>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</si>
  <si>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</si>
  <si>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</si>
  <si>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</si>
  <si>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</si>
  <si>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</si>
  <si>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</si>
  <si>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</si>
  <si>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</si>
  <si>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</si>
  <si>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</si>
  <si>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</si>
  <si>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</si>
  <si>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</si>
  <si>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</si>
  <si>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</si>
  <si>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</si>
  <si>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</si>
  <si>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一品</t>
    <rPh sb="0" eb="2">
      <t>イッピン</t>
    </rPh>
    <phoneticPr fontId="2"/>
  </si>
  <si>
    <t>サラダ</t>
    <phoneticPr fontId="2"/>
  </si>
  <si>
    <t>揚げ物</t>
    <rPh sb="0" eb="1">
      <t>ア</t>
    </rPh>
    <rPh sb="2" eb="3">
      <t>モノ</t>
    </rPh>
    <phoneticPr fontId="2"/>
  </si>
  <si>
    <t>肉料理</t>
    <rPh sb="0" eb="3">
      <t>ニクリョウリ</t>
    </rPh>
    <phoneticPr fontId="2"/>
  </si>
  <si>
    <t>天ぷら</t>
    <rPh sb="0" eb="1">
      <t>テン</t>
    </rPh>
    <phoneticPr fontId="2"/>
  </si>
  <si>
    <t>分類</t>
    <rPh sb="0" eb="2">
      <t>ブンルイ</t>
    </rPh>
    <phoneticPr fontId="2"/>
  </si>
  <si>
    <t>コース松</t>
    <rPh sb="3" eb="4">
      <t>マツ</t>
    </rPh>
    <phoneticPr fontId="2"/>
  </si>
  <si>
    <t>コース竹</t>
    <rPh sb="3" eb="4">
      <t>タケ</t>
    </rPh>
    <phoneticPr fontId="2"/>
  </si>
  <si>
    <t>コース梅</t>
    <rPh sb="3" eb="4">
      <t>ウメ</t>
    </rPh>
    <phoneticPr fontId="2"/>
  </si>
  <si>
    <t>飲み放題</t>
    <rPh sb="0" eb="1">
      <t>ノ</t>
    </rPh>
    <rPh sb="2" eb="4">
      <t>ホウダイ</t>
    </rPh>
    <phoneticPr fontId="2"/>
  </si>
  <si>
    <t>ビール</t>
    <phoneticPr fontId="2"/>
  </si>
  <si>
    <t>サワー</t>
    <phoneticPr fontId="2"/>
  </si>
  <si>
    <t>焼酎</t>
    <rPh sb="0" eb="2">
      <t>ショウチュウ</t>
    </rPh>
    <phoneticPr fontId="2"/>
  </si>
  <si>
    <t>日本酒</t>
    <rPh sb="0" eb="3">
      <t>ニホンシュ</t>
    </rPh>
    <phoneticPr fontId="2"/>
  </si>
  <si>
    <t>ソフトドリンク</t>
    <phoneticPr fontId="2"/>
  </si>
  <si>
    <t>ワイン</t>
    <phoneticPr fontId="2"/>
  </si>
  <si>
    <t>ウイスキー</t>
    <phoneticPr fontId="2"/>
  </si>
  <si>
    <t>材料単価</t>
    <rPh sb="0" eb="2">
      <t>ザイリョウ</t>
    </rPh>
    <rPh sb="2" eb="4">
      <t>タンカ</t>
    </rPh>
    <phoneticPr fontId="2"/>
  </si>
  <si>
    <t>鍋料理</t>
    <rPh sb="0" eb="3">
      <t>ナベリョウリ</t>
    </rPh>
    <phoneticPr fontId="2"/>
  </si>
  <si>
    <t>売上高</t>
    <rPh sb="0" eb="2">
      <t>ウリアゲ</t>
    </rPh>
    <rPh sb="2" eb="3">
      <t>タカ</t>
    </rPh>
    <phoneticPr fontId="5"/>
  </si>
  <si>
    <t>法人税等（実行税率として40%）</t>
    <rPh sb="0" eb="3">
      <t>ホウジンゼイ</t>
    </rPh>
    <rPh sb="3" eb="4">
      <t>トウ</t>
    </rPh>
    <rPh sb="5" eb="7">
      <t>ジッコウ</t>
    </rPh>
    <rPh sb="7" eb="9">
      <t>ゼイリツ</t>
    </rPh>
    <phoneticPr fontId="5"/>
  </si>
  <si>
    <t>カウンター</t>
    <phoneticPr fontId="2"/>
  </si>
  <si>
    <t>テーブル（2人）</t>
    <rPh sb="6" eb="7">
      <t>リ</t>
    </rPh>
    <phoneticPr fontId="2"/>
  </si>
  <si>
    <t>テーブル（4人）</t>
    <rPh sb="6" eb="7">
      <t>リ</t>
    </rPh>
    <phoneticPr fontId="2"/>
  </si>
  <si>
    <t>テーブル（6人）</t>
    <rPh sb="6" eb="7">
      <t>リ</t>
    </rPh>
    <phoneticPr fontId="2"/>
  </si>
  <si>
    <t>テーブル（8人）</t>
    <rPh sb="6" eb="7">
      <t>リ</t>
    </rPh>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</si>
  <si>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</si>
  <si>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</si>
  <si>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</si>
  <si>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ランチ　刺身</t>
    <rPh sb="4" eb="6">
      <t>サシミ</t>
    </rPh>
    <phoneticPr fontId="2"/>
  </si>
  <si>
    <t>ランチ　焼き魚</t>
    <rPh sb="4" eb="5">
      <t>ヤ</t>
    </rPh>
    <rPh sb="6" eb="7">
      <t>サカナ</t>
    </rPh>
    <phoneticPr fontId="2"/>
  </si>
  <si>
    <t>ランチ　煮魚</t>
    <rPh sb="4" eb="6">
      <t>ニザカナ</t>
    </rPh>
    <phoneticPr fontId="2"/>
  </si>
  <si>
    <t>ランチ　揚げ物</t>
    <rPh sb="4" eb="5">
      <t>ア</t>
    </rPh>
    <rPh sb="6" eb="7">
      <t>モノ</t>
    </rPh>
    <phoneticPr fontId="2"/>
  </si>
  <si>
    <t>焼き魚</t>
    <rPh sb="0" eb="1">
      <t>ヤ</t>
    </rPh>
    <rPh sb="2" eb="3">
      <t>サカナ</t>
    </rPh>
    <phoneticPr fontId="2"/>
  </si>
  <si>
    <t>刺身</t>
    <rPh sb="0" eb="2">
      <t>サシミ</t>
    </rPh>
    <phoneticPr fontId="2"/>
  </si>
  <si>
    <t>煮魚</t>
    <rPh sb="0" eb="2">
      <t>ニザカナ</t>
    </rPh>
    <phoneticPr fontId="2"/>
  </si>
  <si>
    <t>注文率</t>
    <rPh sb="0" eb="3">
      <t>チュウモンリツ</t>
    </rPh>
    <phoneticPr fontId="2"/>
  </si>
  <si>
    <t>宴会利用</t>
    <rPh sb="0" eb="2">
      <t>エンカイ</t>
    </rPh>
    <rPh sb="2" eb="4">
      <t>リヨウ</t>
    </rPh>
    <phoneticPr fontId="2"/>
  </si>
  <si>
    <t>会社　男</t>
    <rPh sb="0" eb="2">
      <t>カイシャ</t>
    </rPh>
    <rPh sb="3" eb="4">
      <t>オトコ</t>
    </rPh>
    <phoneticPr fontId="2"/>
  </si>
  <si>
    <t>会社　女</t>
    <rPh sb="0" eb="2">
      <t>カイシャ</t>
    </rPh>
    <rPh sb="3" eb="4">
      <t>オンナ</t>
    </rPh>
    <phoneticPr fontId="2"/>
  </si>
  <si>
    <t>学生　男</t>
    <rPh sb="0" eb="2">
      <t>ガクセイ</t>
    </rPh>
    <rPh sb="3" eb="4">
      <t>オトコ</t>
    </rPh>
    <phoneticPr fontId="2"/>
  </si>
  <si>
    <t>学生　女</t>
    <rPh sb="0" eb="2">
      <t>ガクセイ</t>
    </rPh>
    <rPh sb="3" eb="4">
      <t>オンナ</t>
    </rPh>
    <phoneticPr fontId="2"/>
  </si>
  <si>
    <t>主婦</t>
    <rPh sb="0" eb="2">
      <t>シュフ</t>
    </rPh>
    <phoneticPr fontId="2"/>
  </si>
  <si>
    <t>季節押し商材</t>
    <rPh sb="0" eb="2">
      <t>キセツ</t>
    </rPh>
    <rPh sb="2" eb="3">
      <t>オ</t>
    </rPh>
    <rPh sb="4" eb="6">
      <t>ショウザイ</t>
    </rPh>
    <phoneticPr fontId="2"/>
  </si>
  <si>
    <t>顧客層</t>
    <rPh sb="0" eb="3">
      <t>コキャクソウ</t>
    </rPh>
    <phoneticPr fontId="2"/>
  </si>
  <si>
    <t>会社員　男性</t>
    <rPh sb="0" eb="3">
      <t>カイシャイン</t>
    </rPh>
    <rPh sb="4" eb="6">
      <t>ダンセイ</t>
    </rPh>
    <phoneticPr fontId="2"/>
  </si>
  <si>
    <t>会社員　女性</t>
    <rPh sb="0" eb="3">
      <t>カイシャイン</t>
    </rPh>
    <rPh sb="4" eb="6">
      <t>ジョセイ</t>
    </rPh>
    <phoneticPr fontId="2"/>
  </si>
  <si>
    <t>学生　男性</t>
    <rPh sb="0" eb="2">
      <t>ガクセイ</t>
    </rPh>
    <rPh sb="3" eb="5">
      <t>ダンセイ</t>
    </rPh>
    <phoneticPr fontId="2"/>
  </si>
  <si>
    <t>学生　女性</t>
    <rPh sb="0" eb="2">
      <t>ガクセイ</t>
    </rPh>
    <rPh sb="3" eb="5">
      <t>ジョセイ</t>
    </rPh>
    <phoneticPr fontId="2"/>
  </si>
  <si>
    <t>主婦　女子会</t>
    <rPh sb="0" eb="2">
      <t>シュフ</t>
    </rPh>
    <rPh sb="3" eb="6">
      <t>ジョシカイ</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</si>
  <si>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</si>
  <si>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</si>
  <si>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</si>
  <si>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</si>
  <si>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</si>
  <si>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</si>
  <si>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</si>
  <si>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</si>
  <si>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</si>
  <si>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</si>
  <si>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</si>
  <si>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</si>
  <si>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</si>
  <si>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</si>
  <si>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</si>
  <si>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</si>
  <si>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</si>
  <si>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</si>
  <si>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</si>
  <si>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</si>
  <si>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</si>
  <si>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</si>
  <si>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</si>
  <si>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</si>
  <si>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</si>
  <si>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</si>
  <si>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</si>
  <si>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</si>
  <si>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</si>
  <si>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</si>
  <si>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</si>
  <si>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</si>
  <si>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</si>
  <si>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</si>
  <si>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</si>
  <si>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</si>
  <si>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</si>
  <si>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</si>
  <si>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</si>
  <si>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</si>
  <si>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</si>
  <si>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</si>
  <si>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</si>
  <si>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</si>
  <si>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</si>
  <si>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</si>
  <si>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</si>
  <si>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</si>
  <si>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</si>
  <si>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</si>
  <si>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</si>
  <si>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</si>
  <si>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</si>
  <si>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</si>
  <si>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</si>
  <si>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</si>
  <si>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</si>
  <si>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</si>
  <si>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</si>
  <si>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</si>
  <si>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</si>
  <si>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</si>
  <si>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</si>
  <si>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見本</t>
    <rPh sb="0" eb="2">
      <t>ミホン</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</si>
  <si>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</si>
  <si>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</si>
  <si>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</si>
  <si>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</si>
  <si>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</si>
  <si>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</si>
  <si>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</si>
  <si>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</si>
  <si>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</si>
  <si>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</si>
  <si>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</si>
  <si>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</si>
  <si>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</si>
  <si>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</si>
  <si>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</si>
  <si>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</si>
  <si>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</si>
  <si>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</si>
  <si>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</si>
  <si>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</si>
  <si>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</si>
  <si>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</si>
  <si>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</si>
  <si>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</si>
  <si>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</si>
  <si>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</si>
  <si>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</si>
  <si>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</si>
  <si>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</si>
  <si>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</si>
  <si>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</si>
  <si>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</si>
  <si>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</si>
  <si>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</si>
  <si>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</si>
  <si>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</si>
  <si>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</si>
  <si>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</si>
  <si>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</si>
  <si>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</si>
  <si>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</si>
  <si>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</si>
  <si>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</si>
  <si>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</si>
  <si>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</si>
  <si>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</si>
  <si>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</si>
  <si>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</si>
  <si>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</si>
  <si>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</si>
  <si>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</si>
  <si>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</si>
  <si>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</si>
  <si>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</si>
  <si>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</si>
  <si>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</si>
  <si>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</si>
  <si>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</si>
  <si>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</si>
  <si>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</si>
  <si>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</si>
  <si>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</si>
  <si>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</si>
  <si>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</si>
  <si>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</si>
  <si>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</si>
  <si>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</si>
  <si>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</si>
  <si>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</si>
  <si>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</si>
  <si>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</si>
  <si>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</si>
  <si>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</si>
  <si>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</si>
  <si>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</si>
  <si>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</si>
  <si>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</si>
  <si>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←こちらの色のセルを記入してください。</t>
    <rPh sb="5" eb="6">
      <t>イロ</t>
    </rPh>
    <rPh sb="10" eb="12">
      <t>キニュウ</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</si>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</sst>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5"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s>
  <fills count="1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82">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179" fontId="0" fillId="0" borderId="4" xfId="0" applyNumberFormat="1" applyFill="1" applyBorder="1">
      <alignment vertical="center"/>
    </xf>
    <xf numFmtId="179" fontId="0" fillId="0" borderId="3" xfId="0" applyNumberFormat="1" applyFill="1" applyBorder="1">
      <alignment vertical="center"/>
    </xf>
    <xf numFmtId="179" fontId="0" fillId="0" borderId="30" xfId="0" applyNumberFormat="1" applyFill="1" applyBorder="1">
      <alignment vertical="center"/>
    </xf>
    <xf numFmtId="9" fontId="0" fillId="0" borderId="3" xfId="0" applyNumberFormat="1" applyFill="1" applyBorder="1">
      <alignment vertical="center"/>
    </xf>
    <xf numFmtId="9" fontId="0" fillId="0" borderId="30" xfId="0" applyNumberFormat="1" applyFill="1" applyBorder="1">
      <alignment vertical="center"/>
    </xf>
    <xf numFmtId="179" fontId="0" fillId="0" borderId="17"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7" fontId="0" fillId="0" borderId="3" xfId="0" applyNumberFormat="1" applyBorder="1" applyAlignment="1">
      <alignment horizontal="righ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0" borderId="3" xfId="0" applyNumberFormat="1" applyFill="1" applyBorder="1" applyAlignment="1">
      <alignment horizontal="righ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7" fontId="0" fillId="0" borderId="4" xfId="0" applyNumberFormat="1" applyBorder="1" applyAlignment="1">
      <alignment horizontal="righ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4" xfId="0" applyBorder="1" applyAlignment="1">
      <alignment horizontal="left" vertical="center" indent="1"/>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180" fontId="1" fillId="0" borderId="2" xfId="0" applyNumberFormat="1" applyFont="1" applyBorder="1">
      <alignment vertical="center"/>
    </xf>
    <xf numFmtId="177" fontId="1" fillId="0" borderId="2" xfId="0" applyNumberFormat="1" applyFon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38" fontId="14" fillId="6" borderId="0" xfId="1" applyFont="1" applyFill="1" applyAlignment="1">
      <alignment vertical="center" shrinkToFit="1"/>
    </xf>
    <xf numFmtId="38" fontId="0" fillId="6" borderId="0" xfId="1" applyFont="1" applyFill="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176" fontId="0" fillId="0" borderId="1" xfId="0" applyNumberFormat="1" applyFill="1" applyBorder="1">
      <alignment vertical="center"/>
    </xf>
    <xf numFmtId="0" fontId="3" fillId="2" borderId="1" xfId="0" applyFont="1" applyFill="1" applyBorder="1" applyAlignment="1">
      <alignment horizontal="center" vertical="center" shrinkToFit="1"/>
    </xf>
    <xf numFmtId="0" fontId="10" fillId="7" borderId="0" xfId="0" applyFont="1" applyFill="1" applyAlignment="1">
      <alignment vertical="center"/>
    </xf>
    <xf numFmtId="38" fontId="6" fillId="7" borderId="0" xfId="1" applyFont="1" applyFill="1" applyAlignment="1">
      <alignment horizontal="center" vertical="center" shrinkToFit="1"/>
    </xf>
    <xf numFmtId="0" fontId="0" fillId="9" borderId="2" xfId="0" applyFill="1" applyBorder="1">
      <alignment vertical="center"/>
    </xf>
    <xf numFmtId="179" fontId="0" fillId="9" borderId="3" xfId="0" applyNumberFormat="1" applyFill="1" applyBorder="1">
      <alignment vertical="center"/>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0" fontId="0" fillId="0" borderId="1" xfId="0" applyBorder="1" applyAlignment="1">
      <alignment horizontal="left" vertical="center" shrinkToFit="1"/>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xf numFmtId="0" fontId="0" fillId="0" borderId="1" xfId="0" applyBorder="1" applyAlignment="1">
      <alignment horizontal="left"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5" x14ac:dyDescent="0.15"/>
  <cols>
    <col min="1" max="1" width="3.625" customWidth="1"/>
    <col min="5" max="5" width="5.375" customWidth="1"/>
  </cols>
  <sheetData>
    <row r="2" spans="1:7" x14ac:dyDescent="0.15">
      <c r="A2" s="126" t="s">
        <v>201</v>
      </c>
      <c r="B2" t="s">
        <v>202</v>
      </c>
    </row>
    <row r="3" spans="1:7" x14ac:dyDescent="0.15">
      <c r="A3" s="126" t="s">
        <v>201</v>
      </c>
      <c r="B3" t="s">
        <v>203</v>
      </c>
      <c r="D3" s="103"/>
      <c r="E3" s="118" t="s">
        <v>204</v>
      </c>
      <c r="F3" s="127"/>
      <c r="G3" t="s">
        <v>205</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P45"/>
  <sheetViews>
    <sheetView tabSelected="1" view="pageBreakPreview" zoomScale="85" zoomScaleNormal="100" zoomScaleSheetLayoutView="85" workbookViewId="0">
      <selection activeCell="J9" sqref="J9"/>
    </sheetView>
  </sheetViews>
  <sheetFormatPr defaultRowHeight="13.5" x14ac:dyDescent="0.15"/>
  <cols>
    <col min="1" max="1" width="21.375" customWidth="1"/>
    <col min="2" max="16" width="10.75" customWidth="1"/>
    <col min="18" max="18" width="18.75" customWidth="1"/>
  </cols>
  <sheetData>
    <row r="1" spans="1:16" ht="15" customHeight="1" x14ac:dyDescent="0.15">
      <c r="A1" s="145" t="s">
        <v>88</v>
      </c>
      <c r="B1" s="145"/>
      <c r="C1" s="145"/>
      <c r="D1" s="145"/>
      <c r="E1" s="145"/>
      <c r="F1" s="145"/>
      <c r="G1" s="145"/>
      <c r="H1" s="145"/>
      <c r="I1" s="145"/>
      <c r="J1" s="145"/>
      <c r="K1" s="145"/>
      <c r="L1" s="145"/>
      <c r="M1" s="145"/>
      <c r="N1" s="145"/>
      <c r="O1" s="145"/>
      <c r="P1" s="35"/>
    </row>
    <row r="2" spans="1:16" ht="15" customHeight="1" x14ac:dyDescent="0.15"/>
    <row r="3" spans="1:16" ht="15" customHeight="1" x14ac:dyDescent="0.15">
      <c r="G3" s="146" t="s">
        <v>62</v>
      </c>
      <c r="H3" s="147"/>
      <c r="I3" s="147"/>
      <c r="J3" s="147"/>
      <c r="K3" s="147"/>
      <c r="L3" s="147"/>
      <c r="M3" s="147"/>
      <c r="N3" s="147"/>
      <c r="O3" s="148"/>
      <c r="P3" s="46"/>
    </row>
    <row r="4" spans="1:16" ht="15" customHeight="1" x14ac:dyDescent="0.15">
      <c r="A4" s="33" t="s">
        <v>31</v>
      </c>
      <c r="B4" s="34" t="s">
        <v>20</v>
      </c>
      <c r="C4" s="34" t="s">
        <v>43</v>
      </c>
      <c r="D4" s="34" t="s">
        <v>25</v>
      </c>
      <c r="E4" s="34" t="s">
        <v>23</v>
      </c>
      <c r="F4" s="34" t="s">
        <v>24</v>
      </c>
      <c r="G4" s="34" t="s">
        <v>64</v>
      </c>
      <c r="H4" s="34" t="s">
        <v>81</v>
      </c>
      <c r="I4" s="34" t="s">
        <v>65</v>
      </c>
      <c r="J4" s="34" t="s">
        <v>81</v>
      </c>
      <c r="K4" s="34" t="s">
        <v>66</v>
      </c>
      <c r="L4" s="34" t="s">
        <v>81</v>
      </c>
      <c r="M4" s="34" t="s">
        <v>67</v>
      </c>
      <c r="N4" s="34" t="s">
        <v>81</v>
      </c>
      <c r="O4" s="34" t="s">
        <v>68</v>
      </c>
      <c r="P4" s="34" t="s">
        <v>81</v>
      </c>
    </row>
    <row r="5" spans="1:16" ht="15" customHeight="1" x14ac:dyDescent="0.15">
      <c r="A5" s="143" t="s">
        <v>26</v>
      </c>
      <c r="B5" s="22">
        <v>400</v>
      </c>
      <c r="C5" s="22">
        <v>100</v>
      </c>
      <c r="D5" s="23">
        <f t="shared" ref="D5:D14" si="0">C5/B5</f>
        <v>0.25</v>
      </c>
      <c r="E5" s="24">
        <f t="shared" ref="E5:E14" si="1">B5-C5</f>
        <v>300</v>
      </c>
      <c r="F5" s="23">
        <f t="shared" ref="F5:F14" si="2">E5/B5</f>
        <v>0.75</v>
      </c>
      <c r="G5" s="37">
        <v>1</v>
      </c>
      <c r="H5" s="47">
        <f>G5/$H$15</f>
        <v>0.18181818181818185</v>
      </c>
      <c r="I5" s="37">
        <v>1</v>
      </c>
      <c r="J5" s="47">
        <f t="shared" ref="J5:J14" si="3">I5/$J$15</f>
        <v>0.14084507042253522</v>
      </c>
      <c r="K5" s="37">
        <v>1</v>
      </c>
      <c r="L5" s="47">
        <f t="shared" ref="L5:L14" si="4">K5/$L$15</f>
        <v>0.17543859649122803</v>
      </c>
      <c r="M5" s="37">
        <v>1</v>
      </c>
      <c r="N5" s="47">
        <f t="shared" ref="N5:N14" si="5">M5/$N$15</f>
        <v>0.16666666666666666</v>
      </c>
      <c r="O5" s="37">
        <v>1</v>
      </c>
      <c r="P5" s="47">
        <f t="shared" ref="P5:P14" si="6">O5/$P$15</f>
        <v>0.14705882352941174</v>
      </c>
    </row>
    <row r="6" spans="1:16" ht="15" customHeight="1" x14ac:dyDescent="0.15">
      <c r="A6" s="25" t="s">
        <v>27</v>
      </c>
      <c r="B6" s="26">
        <v>600</v>
      </c>
      <c r="C6" s="26">
        <v>100</v>
      </c>
      <c r="D6" s="27">
        <f t="shared" si="0"/>
        <v>0.16666666666666666</v>
      </c>
      <c r="E6" s="28">
        <f t="shared" si="1"/>
        <v>500</v>
      </c>
      <c r="F6" s="27">
        <f t="shared" si="2"/>
        <v>0.83333333333333337</v>
      </c>
      <c r="G6" s="38">
        <v>0.3</v>
      </c>
      <c r="H6" s="144">
        <f t="shared" ref="H6:H14" si="7">G6/$H$15</f>
        <v>5.454545454545455E-2</v>
      </c>
      <c r="I6" s="38">
        <v>1</v>
      </c>
      <c r="J6" s="144">
        <f t="shared" si="3"/>
        <v>0.14084507042253522</v>
      </c>
      <c r="K6" s="38">
        <v>0.2</v>
      </c>
      <c r="L6" s="144">
        <f t="shared" si="4"/>
        <v>3.5087719298245612E-2</v>
      </c>
      <c r="M6" s="38">
        <v>0.8</v>
      </c>
      <c r="N6" s="144">
        <f t="shared" si="5"/>
        <v>0.13333333333333333</v>
      </c>
      <c r="O6" s="38">
        <v>1</v>
      </c>
      <c r="P6" s="48">
        <f t="shared" si="6"/>
        <v>0.14705882352941174</v>
      </c>
    </row>
    <row r="7" spans="1:16" ht="15" customHeight="1" x14ac:dyDescent="0.15">
      <c r="A7" s="25" t="s">
        <v>28</v>
      </c>
      <c r="B7" s="26">
        <v>500</v>
      </c>
      <c r="C7" s="26">
        <v>150</v>
      </c>
      <c r="D7" s="27">
        <f t="shared" si="0"/>
        <v>0.3</v>
      </c>
      <c r="E7" s="28">
        <f t="shared" si="1"/>
        <v>350</v>
      </c>
      <c r="F7" s="27">
        <f t="shared" si="2"/>
        <v>0.7</v>
      </c>
      <c r="G7" s="38">
        <v>0.7</v>
      </c>
      <c r="H7" s="48">
        <f t="shared" si="7"/>
        <v>0.12727272727272729</v>
      </c>
      <c r="I7" s="38">
        <v>0.5</v>
      </c>
      <c r="J7" s="48">
        <f t="shared" si="3"/>
        <v>7.0422535211267609E-2</v>
      </c>
      <c r="K7" s="38">
        <v>1</v>
      </c>
      <c r="L7" s="48">
        <f t="shared" si="4"/>
        <v>0.17543859649122803</v>
      </c>
      <c r="M7" s="38">
        <v>0.8</v>
      </c>
      <c r="N7" s="48">
        <f t="shared" si="5"/>
        <v>0.13333333333333333</v>
      </c>
      <c r="O7" s="38">
        <v>0.1</v>
      </c>
      <c r="P7" s="48">
        <f t="shared" si="6"/>
        <v>1.4705882352941176E-2</v>
      </c>
    </row>
    <row r="8" spans="1:16" ht="15" customHeight="1" x14ac:dyDescent="0.15">
      <c r="A8" s="25" t="s">
        <v>30</v>
      </c>
      <c r="B8" s="26">
        <v>500</v>
      </c>
      <c r="C8" s="26">
        <v>150</v>
      </c>
      <c r="D8" s="27">
        <f t="shared" si="0"/>
        <v>0.3</v>
      </c>
      <c r="E8" s="28">
        <f t="shared" si="1"/>
        <v>350</v>
      </c>
      <c r="F8" s="27">
        <f t="shared" si="2"/>
        <v>0.7</v>
      </c>
      <c r="G8" s="38">
        <v>0.8</v>
      </c>
      <c r="H8" s="48">
        <f t="shared" si="7"/>
        <v>0.14545454545454548</v>
      </c>
      <c r="I8" s="38">
        <v>0.8</v>
      </c>
      <c r="J8" s="48">
        <f t="shared" si="3"/>
        <v>0.11267605633802819</v>
      </c>
      <c r="K8" s="38">
        <v>0.7</v>
      </c>
      <c r="L8" s="48">
        <f t="shared" si="4"/>
        <v>0.12280701754385961</v>
      </c>
      <c r="M8" s="38">
        <v>0.4</v>
      </c>
      <c r="N8" s="48">
        <f t="shared" si="5"/>
        <v>6.6666666666666666E-2</v>
      </c>
      <c r="O8" s="38">
        <v>0.8</v>
      </c>
      <c r="P8" s="48">
        <f t="shared" si="6"/>
        <v>0.11764705882352941</v>
      </c>
    </row>
    <row r="9" spans="1:16" ht="15" customHeight="1" x14ac:dyDescent="0.15">
      <c r="A9" s="25" t="s">
        <v>60</v>
      </c>
      <c r="B9" s="26">
        <v>1000</v>
      </c>
      <c r="C9" s="26">
        <v>500</v>
      </c>
      <c r="D9" s="27">
        <f t="shared" si="0"/>
        <v>0.5</v>
      </c>
      <c r="E9" s="28">
        <f t="shared" si="1"/>
        <v>500</v>
      </c>
      <c r="F9" s="27">
        <f t="shared" si="2"/>
        <v>0.5</v>
      </c>
      <c r="G9" s="38">
        <v>1</v>
      </c>
      <c r="H9" s="48">
        <f t="shared" si="7"/>
        <v>0.18181818181818185</v>
      </c>
      <c r="I9" s="38">
        <v>0.6</v>
      </c>
      <c r="J9" s="48">
        <f t="shared" si="3"/>
        <v>8.4507042253521125E-2</v>
      </c>
      <c r="K9" s="38">
        <v>0.7</v>
      </c>
      <c r="L9" s="48">
        <f t="shared" si="4"/>
        <v>0.12280701754385961</v>
      </c>
      <c r="M9" s="38">
        <v>0.3</v>
      </c>
      <c r="N9" s="48">
        <f t="shared" si="5"/>
        <v>4.9999999999999996E-2</v>
      </c>
      <c r="O9" s="38">
        <v>0.5</v>
      </c>
      <c r="P9" s="48">
        <f t="shared" si="6"/>
        <v>7.3529411764705871E-2</v>
      </c>
    </row>
    <row r="10" spans="1:16" ht="15" customHeight="1" x14ac:dyDescent="0.15">
      <c r="A10" s="25" t="s">
        <v>59</v>
      </c>
      <c r="B10" s="26">
        <v>1000</v>
      </c>
      <c r="C10" s="26">
        <v>500</v>
      </c>
      <c r="D10" s="27">
        <f t="shared" si="0"/>
        <v>0.5</v>
      </c>
      <c r="E10" s="28">
        <f t="shared" si="1"/>
        <v>500</v>
      </c>
      <c r="F10" s="27">
        <f t="shared" si="2"/>
        <v>0.5</v>
      </c>
      <c r="G10" s="38">
        <v>0.2</v>
      </c>
      <c r="H10" s="48">
        <f t="shared" si="7"/>
        <v>3.6363636363636369E-2</v>
      </c>
      <c r="I10" s="38">
        <v>0.5</v>
      </c>
      <c r="J10" s="48">
        <f t="shared" si="3"/>
        <v>7.0422535211267609E-2</v>
      </c>
      <c r="K10" s="38">
        <v>0.1</v>
      </c>
      <c r="L10" s="48">
        <f t="shared" si="4"/>
        <v>1.7543859649122806E-2</v>
      </c>
      <c r="M10" s="38">
        <v>0.4</v>
      </c>
      <c r="N10" s="48">
        <f t="shared" si="5"/>
        <v>6.6666666666666666E-2</v>
      </c>
      <c r="O10" s="38">
        <v>0.7</v>
      </c>
      <c r="P10" s="48">
        <f t="shared" si="6"/>
        <v>0.10294117647058822</v>
      </c>
    </row>
    <row r="11" spans="1:16" ht="15" customHeight="1" x14ac:dyDescent="0.15">
      <c r="A11" s="25" t="s">
        <v>61</v>
      </c>
      <c r="B11" s="26">
        <v>1000</v>
      </c>
      <c r="C11" s="26">
        <v>500</v>
      </c>
      <c r="D11" s="27">
        <f t="shared" si="0"/>
        <v>0.5</v>
      </c>
      <c r="E11" s="28">
        <f t="shared" si="1"/>
        <v>500</v>
      </c>
      <c r="F11" s="27">
        <f t="shared" si="2"/>
        <v>0.5</v>
      </c>
      <c r="G11" s="38">
        <v>0.1</v>
      </c>
      <c r="H11" s="48">
        <f t="shared" si="7"/>
        <v>1.8181818181818184E-2</v>
      </c>
      <c r="I11" s="38">
        <v>0.3</v>
      </c>
      <c r="J11" s="48">
        <f t="shared" si="3"/>
        <v>4.2253521126760563E-2</v>
      </c>
      <c r="K11" s="38">
        <v>0.1</v>
      </c>
      <c r="L11" s="48">
        <f t="shared" si="4"/>
        <v>1.7543859649122806E-2</v>
      </c>
      <c r="M11" s="38">
        <v>0.3</v>
      </c>
      <c r="N11" s="48">
        <f t="shared" si="5"/>
        <v>4.9999999999999996E-2</v>
      </c>
      <c r="O11" s="38">
        <v>0.6</v>
      </c>
      <c r="P11" s="48">
        <f t="shared" si="6"/>
        <v>8.8235294117647051E-2</v>
      </c>
    </row>
    <row r="12" spans="1:16" ht="15" customHeight="1" x14ac:dyDescent="0.15">
      <c r="A12" s="25" t="s">
        <v>29</v>
      </c>
      <c r="B12" s="26">
        <v>1000</v>
      </c>
      <c r="C12" s="26">
        <v>400</v>
      </c>
      <c r="D12" s="27">
        <f t="shared" si="0"/>
        <v>0.4</v>
      </c>
      <c r="E12" s="28">
        <f t="shared" si="1"/>
        <v>600</v>
      </c>
      <c r="F12" s="27">
        <f t="shared" si="2"/>
        <v>0.6</v>
      </c>
      <c r="G12" s="38">
        <v>0.3</v>
      </c>
      <c r="H12" s="48">
        <f t="shared" si="7"/>
        <v>5.454545454545455E-2</v>
      </c>
      <c r="I12" s="38">
        <v>0.6</v>
      </c>
      <c r="J12" s="48">
        <f t="shared" si="3"/>
        <v>8.4507042253521125E-2</v>
      </c>
      <c r="K12" s="38">
        <v>0.7</v>
      </c>
      <c r="L12" s="48">
        <f t="shared" si="4"/>
        <v>0.12280701754385961</v>
      </c>
      <c r="M12" s="38">
        <v>0.5</v>
      </c>
      <c r="N12" s="48">
        <f t="shared" si="5"/>
        <v>8.3333333333333329E-2</v>
      </c>
      <c r="O12" s="38">
        <v>0.7</v>
      </c>
      <c r="P12" s="48">
        <f t="shared" si="6"/>
        <v>0.10294117647058822</v>
      </c>
    </row>
    <row r="13" spans="1:16" ht="15" customHeight="1" x14ac:dyDescent="0.15">
      <c r="A13" s="25" t="s">
        <v>44</v>
      </c>
      <c r="B13" s="26">
        <v>1500</v>
      </c>
      <c r="C13" s="26">
        <v>600</v>
      </c>
      <c r="D13" s="27">
        <f t="shared" si="0"/>
        <v>0.4</v>
      </c>
      <c r="E13" s="28">
        <f t="shared" si="1"/>
        <v>900</v>
      </c>
      <c r="F13" s="27">
        <f t="shared" si="2"/>
        <v>0.6</v>
      </c>
      <c r="G13" s="38">
        <v>0.1</v>
      </c>
      <c r="H13" s="48">
        <f t="shared" si="7"/>
        <v>1.8181818181818184E-2</v>
      </c>
      <c r="I13" s="38">
        <v>0.8</v>
      </c>
      <c r="J13" s="48">
        <f t="shared" si="3"/>
        <v>0.11267605633802819</v>
      </c>
      <c r="K13" s="38">
        <v>0.2</v>
      </c>
      <c r="L13" s="48">
        <f t="shared" si="4"/>
        <v>3.5087719298245612E-2</v>
      </c>
      <c r="M13" s="38">
        <v>0.5</v>
      </c>
      <c r="N13" s="48">
        <f t="shared" si="5"/>
        <v>8.3333333333333329E-2</v>
      </c>
      <c r="O13" s="38">
        <v>0.4</v>
      </c>
      <c r="P13" s="48">
        <f t="shared" si="6"/>
        <v>5.8823529411764705E-2</v>
      </c>
    </row>
    <row r="14" spans="1:16" ht="15" customHeight="1" x14ac:dyDescent="0.15">
      <c r="A14" s="29" t="s">
        <v>69</v>
      </c>
      <c r="B14" s="30">
        <v>800</v>
      </c>
      <c r="C14" s="30">
        <v>200</v>
      </c>
      <c r="D14" s="31">
        <f t="shared" si="0"/>
        <v>0.25</v>
      </c>
      <c r="E14" s="32">
        <f t="shared" si="1"/>
        <v>600</v>
      </c>
      <c r="F14" s="31">
        <f t="shared" si="2"/>
        <v>0.75</v>
      </c>
      <c r="G14" s="39">
        <v>1</v>
      </c>
      <c r="H14" s="49">
        <f t="shared" si="7"/>
        <v>0.18181818181818185</v>
      </c>
      <c r="I14" s="39">
        <v>1</v>
      </c>
      <c r="J14" s="49">
        <f t="shared" si="3"/>
        <v>0.14084507042253522</v>
      </c>
      <c r="K14" s="39">
        <v>1</v>
      </c>
      <c r="L14" s="49">
        <f t="shared" si="4"/>
        <v>0.17543859649122803</v>
      </c>
      <c r="M14" s="39">
        <v>1</v>
      </c>
      <c r="N14" s="49">
        <f t="shared" si="5"/>
        <v>0.16666666666666666</v>
      </c>
      <c r="O14" s="39">
        <v>1</v>
      </c>
      <c r="P14" s="49">
        <f t="shared" si="6"/>
        <v>0.14705882352941174</v>
      </c>
    </row>
    <row r="15" spans="1:16" s="10" customFormat="1" ht="15" customHeight="1" x14ac:dyDescent="0.15">
      <c r="A15" s="40"/>
      <c r="B15" s="41"/>
      <c r="C15" s="41"/>
      <c r="D15" s="42"/>
      <c r="E15" s="41"/>
      <c r="F15" s="42"/>
      <c r="G15" s="43"/>
      <c r="H15" s="42">
        <f>SUM(G5:G14)</f>
        <v>5.4999999999999991</v>
      </c>
      <c r="I15" s="43"/>
      <c r="J15" s="42">
        <f>SUM(I5:I14)</f>
        <v>7.1</v>
      </c>
      <c r="K15" s="43"/>
      <c r="L15" s="42">
        <f>SUM(K5:K14)</f>
        <v>5.7000000000000011</v>
      </c>
      <c r="M15" s="43"/>
      <c r="N15" s="42">
        <f>SUM(M5:M14)</f>
        <v>6</v>
      </c>
      <c r="O15" s="43"/>
      <c r="P15" s="42">
        <f>SUM(O5:O14)</f>
        <v>6.8000000000000007</v>
      </c>
    </row>
    <row r="16" spans="1:16" ht="15" customHeight="1" x14ac:dyDescent="0.15">
      <c r="A16" s="145" t="s">
        <v>89</v>
      </c>
      <c r="B16" s="145"/>
      <c r="C16" s="145"/>
      <c r="D16" s="145"/>
      <c r="E16" s="145"/>
      <c r="F16" s="145"/>
      <c r="G16" s="145"/>
      <c r="H16" s="145"/>
      <c r="I16" s="145"/>
      <c r="J16" s="145"/>
      <c r="K16" s="145"/>
      <c r="L16" s="145"/>
      <c r="M16" s="145"/>
      <c r="N16" s="145"/>
      <c r="O16" s="145"/>
      <c r="P16" s="35"/>
    </row>
    <row r="17" spans="1:16" ht="15" customHeight="1" x14ac:dyDescent="0.15"/>
    <row r="18" spans="1:16" ht="15" customHeight="1" x14ac:dyDescent="0.15">
      <c r="G18" s="149" t="s">
        <v>62</v>
      </c>
      <c r="H18" s="150"/>
      <c r="I18" s="150"/>
      <c r="J18" s="150"/>
      <c r="K18" s="150"/>
      <c r="L18" s="150"/>
      <c r="M18" s="150"/>
      <c r="N18" s="150"/>
      <c r="O18" s="151"/>
      <c r="P18" s="46"/>
    </row>
    <row r="19" spans="1:16" ht="15" customHeight="1" x14ac:dyDescent="0.15">
      <c r="A19" s="33" t="s">
        <v>31</v>
      </c>
      <c r="B19" s="34" t="s">
        <v>20</v>
      </c>
      <c r="C19" s="34" t="s">
        <v>43</v>
      </c>
      <c r="D19" s="34" t="s">
        <v>25</v>
      </c>
      <c r="E19" s="34" t="s">
        <v>23</v>
      </c>
      <c r="F19" s="34" t="s">
        <v>24</v>
      </c>
      <c r="G19" s="34" t="s">
        <v>64</v>
      </c>
      <c r="H19" s="34" t="s">
        <v>81</v>
      </c>
      <c r="I19" s="34" t="s">
        <v>65</v>
      </c>
      <c r="J19" s="34" t="s">
        <v>81</v>
      </c>
      <c r="K19" s="34" t="s">
        <v>66</v>
      </c>
      <c r="L19" s="34" t="s">
        <v>81</v>
      </c>
      <c r="M19" s="34" t="s">
        <v>67</v>
      </c>
      <c r="N19" s="34" t="s">
        <v>81</v>
      </c>
      <c r="O19" s="34" t="s">
        <v>68</v>
      </c>
      <c r="P19" s="34" t="s">
        <v>81</v>
      </c>
    </row>
    <row r="20" spans="1:16" ht="15" customHeight="1" x14ac:dyDescent="0.15">
      <c r="A20" s="21" t="s">
        <v>36</v>
      </c>
      <c r="B20" s="22">
        <v>600</v>
      </c>
      <c r="C20" s="22">
        <v>300</v>
      </c>
      <c r="D20" s="23">
        <f t="shared" ref="D20:D26" si="8">C20/B20</f>
        <v>0.5</v>
      </c>
      <c r="E20" s="24">
        <f t="shared" ref="E20:E26" si="9">B20-C20</f>
        <v>300</v>
      </c>
      <c r="F20" s="23">
        <f t="shared" ref="F20:F26" si="10">E20/B20</f>
        <v>0.5</v>
      </c>
      <c r="G20" s="44">
        <v>1</v>
      </c>
      <c r="H20" s="47">
        <f t="shared" ref="H20:H26" si="11">G20/$H$27</f>
        <v>0.23809523809523814</v>
      </c>
      <c r="I20" s="44">
        <v>0.6</v>
      </c>
      <c r="J20" s="47">
        <f t="shared" ref="J20:J26" si="12">I20/$J$27</f>
        <v>0.15584415584415584</v>
      </c>
      <c r="K20" s="44">
        <v>0.8</v>
      </c>
      <c r="L20" s="47">
        <f t="shared" ref="L20:L26" si="13">K20/$L$27</f>
        <v>0.25806451612903225</v>
      </c>
      <c r="M20" s="44">
        <v>0.3</v>
      </c>
      <c r="N20" s="47">
        <f t="shared" ref="N20:N26" si="14">M20/$N$27</f>
        <v>8.6956521739130432E-2</v>
      </c>
      <c r="O20" s="44">
        <v>0.2</v>
      </c>
      <c r="P20" s="47">
        <f t="shared" ref="P20:P26" si="15">O20/$P$27</f>
        <v>7.1428571428571425E-2</v>
      </c>
    </row>
    <row r="21" spans="1:16" ht="15" customHeight="1" x14ac:dyDescent="0.15">
      <c r="A21" s="25" t="s">
        <v>37</v>
      </c>
      <c r="B21" s="26">
        <v>500</v>
      </c>
      <c r="C21" s="26">
        <v>100</v>
      </c>
      <c r="D21" s="27">
        <f t="shared" si="8"/>
        <v>0.2</v>
      </c>
      <c r="E21" s="28">
        <f t="shared" si="9"/>
        <v>400</v>
      </c>
      <c r="F21" s="27">
        <f t="shared" si="10"/>
        <v>0.8</v>
      </c>
      <c r="G21" s="38">
        <v>0.9</v>
      </c>
      <c r="H21" s="48">
        <f t="shared" si="11"/>
        <v>0.21428571428571433</v>
      </c>
      <c r="I21" s="38">
        <v>0.9</v>
      </c>
      <c r="J21" s="48">
        <f t="shared" si="12"/>
        <v>0.23376623376623379</v>
      </c>
      <c r="K21" s="38">
        <v>0.8</v>
      </c>
      <c r="L21" s="48">
        <f t="shared" si="13"/>
        <v>0.25806451612903225</v>
      </c>
      <c r="M21" s="38">
        <v>0.9</v>
      </c>
      <c r="N21" s="48">
        <f t="shared" si="14"/>
        <v>0.2608695652173913</v>
      </c>
      <c r="O21" s="38">
        <v>0.2</v>
      </c>
      <c r="P21" s="48">
        <f t="shared" si="15"/>
        <v>7.1428571428571425E-2</v>
      </c>
    </row>
    <row r="22" spans="1:16" ht="15" customHeight="1" x14ac:dyDescent="0.15">
      <c r="A22" s="25" t="s">
        <v>38</v>
      </c>
      <c r="B22" s="26">
        <v>600</v>
      </c>
      <c r="C22" s="26">
        <v>200</v>
      </c>
      <c r="D22" s="27">
        <f t="shared" si="8"/>
        <v>0.33333333333333331</v>
      </c>
      <c r="E22" s="28">
        <f t="shared" si="9"/>
        <v>400</v>
      </c>
      <c r="F22" s="27">
        <f t="shared" si="10"/>
        <v>0.66666666666666663</v>
      </c>
      <c r="G22" s="38">
        <v>0.5</v>
      </c>
      <c r="H22" s="48">
        <f t="shared" si="11"/>
        <v>0.11904761904761907</v>
      </c>
      <c r="I22" s="38">
        <v>0.1</v>
      </c>
      <c r="J22" s="48">
        <f t="shared" si="12"/>
        <v>2.5974025974025979E-2</v>
      </c>
      <c r="K22" s="38">
        <v>0.3</v>
      </c>
      <c r="L22" s="48">
        <f t="shared" si="13"/>
        <v>9.6774193548387094E-2</v>
      </c>
      <c r="M22" s="38">
        <v>0.1</v>
      </c>
      <c r="N22" s="48">
        <f t="shared" si="14"/>
        <v>2.8985507246376812E-2</v>
      </c>
      <c r="O22" s="38">
        <v>0.05</v>
      </c>
      <c r="P22" s="48">
        <f t="shared" si="15"/>
        <v>1.7857142857142856E-2</v>
      </c>
    </row>
    <row r="23" spans="1:16" ht="15" customHeight="1" x14ac:dyDescent="0.15">
      <c r="A23" s="25" t="s">
        <v>39</v>
      </c>
      <c r="B23" s="26">
        <v>800</v>
      </c>
      <c r="C23" s="26">
        <v>500</v>
      </c>
      <c r="D23" s="27">
        <f t="shared" si="8"/>
        <v>0.625</v>
      </c>
      <c r="E23" s="28">
        <f t="shared" si="9"/>
        <v>300</v>
      </c>
      <c r="F23" s="27">
        <f t="shared" si="10"/>
        <v>0.375</v>
      </c>
      <c r="G23" s="38">
        <v>1</v>
      </c>
      <c r="H23" s="48">
        <f t="shared" si="11"/>
        <v>0.23809523809523814</v>
      </c>
      <c r="I23" s="38">
        <v>0.7</v>
      </c>
      <c r="J23" s="48">
        <f t="shared" si="12"/>
        <v>0.18181818181818182</v>
      </c>
      <c r="K23" s="38">
        <v>0.7</v>
      </c>
      <c r="L23" s="48">
        <f t="shared" si="13"/>
        <v>0.22580645161290319</v>
      </c>
      <c r="M23" s="38">
        <v>0.4</v>
      </c>
      <c r="N23" s="48">
        <f t="shared" si="14"/>
        <v>0.11594202898550725</v>
      </c>
      <c r="O23" s="38">
        <v>0.5</v>
      </c>
      <c r="P23" s="48">
        <f t="shared" si="15"/>
        <v>0.17857142857142855</v>
      </c>
    </row>
    <row r="24" spans="1:16" ht="15" customHeight="1" x14ac:dyDescent="0.15">
      <c r="A24" s="25" t="s">
        <v>41</v>
      </c>
      <c r="B24" s="26">
        <v>800</v>
      </c>
      <c r="C24" s="26">
        <v>500</v>
      </c>
      <c r="D24" s="27">
        <f t="shared" si="8"/>
        <v>0.625</v>
      </c>
      <c r="E24" s="28">
        <f t="shared" si="9"/>
        <v>300</v>
      </c>
      <c r="F24" s="27">
        <f t="shared" si="10"/>
        <v>0.375</v>
      </c>
      <c r="G24" s="38">
        <v>0.1</v>
      </c>
      <c r="H24" s="48">
        <f t="shared" si="11"/>
        <v>2.3809523809523815E-2</v>
      </c>
      <c r="I24" s="38">
        <v>0.8</v>
      </c>
      <c r="J24" s="48">
        <f t="shared" si="12"/>
        <v>0.20779220779220783</v>
      </c>
      <c r="K24" s="38">
        <v>0.3</v>
      </c>
      <c r="L24" s="48">
        <f t="shared" si="13"/>
        <v>9.6774193548387094E-2</v>
      </c>
      <c r="M24" s="38">
        <v>0.9</v>
      </c>
      <c r="N24" s="48">
        <f t="shared" si="14"/>
        <v>0.2608695652173913</v>
      </c>
      <c r="O24" s="38">
        <v>0.9</v>
      </c>
      <c r="P24" s="48">
        <f t="shared" si="15"/>
        <v>0.3214285714285714</v>
      </c>
    </row>
    <row r="25" spans="1:16" ht="15" customHeight="1" x14ac:dyDescent="0.15">
      <c r="A25" s="25" t="s">
        <v>42</v>
      </c>
      <c r="B25" s="26">
        <v>600</v>
      </c>
      <c r="C25" s="26">
        <v>200</v>
      </c>
      <c r="D25" s="27">
        <f t="shared" si="8"/>
        <v>0.33333333333333331</v>
      </c>
      <c r="E25" s="28">
        <f t="shared" si="9"/>
        <v>400</v>
      </c>
      <c r="F25" s="27">
        <f t="shared" si="10"/>
        <v>0.66666666666666663</v>
      </c>
      <c r="G25" s="38">
        <v>0.6</v>
      </c>
      <c r="H25" s="48">
        <f t="shared" si="11"/>
        <v>0.14285714285714288</v>
      </c>
      <c r="I25" s="38">
        <v>0.05</v>
      </c>
      <c r="J25" s="48">
        <f t="shared" si="12"/>
        <v>1.298701298701299E-2</v>
      </c>
      <c r="K25" s="38">
        <v>0.1</v>
      </c>
      <c r="L25" s="48">
        <f t="shared" si="13"/>
        <v>3.2258064516129031E-2</v>
      </c>
      <c r="M25" s="38">
        <v>0.05</v>
      </c>
      <c r="N25" s="48">
        <f t="shared" si="14"/>
        <v>1.4492753623188406E-2</v>
      </c>
      <c r="O25" s="38">
        <v>0.05</v>
      </c>
      <c r="P25" s="48">
        <f t="shared" si="15"/>
        <v>1.7857142857142856E-2</v>
      </c>
    </row>
    <row r="26" spans="1:16" ht="15" customHeight="1" x14ac:dyDescent="0.15">
      <c r="A26" s="29" t="s">
        <v>40</v>
      </c>
      <c r="B26" s="30">
        <v>500</v>
      </c>
      <c r="C26" s="30">
        <v>100</v>
      </c>
      <c r="D26" s="31">
        <f t="shared" si="8"/>
        <v>0.2</v>
      </c>
      <c r="E26" s="32">
        <f t="shared" si="9"/>
        <v>400</v>
      </c>
      <c r="F26" s="31">
        <f t="shared" si="10"/>
        <v>0.8</v>
      </c>
      <c r="G26" s="39">
        <v>0.1</v>
      </c>
      <c r="H26" s="49">
        <f t="shared" si="11"/>
        <v>2.3809523809523815E-2</v>
      </c>
      <c r="I26" s="39">
        <v>0.7</v>
      </c>
      <c r="J26" s="49">
        <f t="shared" si="12"/>
        <v>0.18181818181818182</v>
      </c>
      <c r="K26" s="39">
        <v>0.1</v>
      </c>
      <c r="L26" s="49">
        <f t="shared" si="13"/>
        <v>3.2258064516129031E-2</v>
      </c>
      <c r="M26" s="39">
        <v>0.8</v>
      </c>
      <c r="N26" s="49">
        <f t="shared" si="14"/>
        <v>0.2318840579710145</v>
      </c>
      <c r="O26" s="39">
        <v>0.9</v>
      </c>
      <c r="P26" s="49">
        <f t="shared" si="15"/>
        <v>0.3214285714285714</v>
      </c>
    </row>
    <row r="27" spans="1:16" s="10" customFormat="1" ht="15" customHeight="1" x14ac:dyDescent="0.15">
      <c r="A27" s="40"/>
      <c r="B27" s="41"/>
      <c r="C27" s="41"/>
      <c r="D27" s="42"/>
      <c r="E27" s="41"/>
      <c r="F27" s="42"/>
      <c r="G27" s="43"/>
      <c r="H27" s="43">
        <f>SUM(G20:G26)</f>
        <v>4.1999999999999993</v>
      </c>
      <c r="I27" s="43"/>
      <c r="J27" s="43">
        <f>SUM(I20:I26)</f>
        <v>3.8499999999999996</v>
      </c>
      <c r="K27" s="43"/>
      <c r="L27" s="43">
        <f>SUM(K20:K26)</f>
        <v>3.1</v>
      </c>
      <c r="M27" s="43"/>
      <c r="N27" s="43">
        <f>SUM(M20:M26)</f>
        <v>3.45</v>
      </c>
      <c r="O27" s="43"/>
      <c r="P27" s="43">
        <f>SUM(O20:O26)</f>
        <v>2.8000000000000003</v>
      </c>
    </row>
    <row r="28" spans="1:16" ht="15" customHeight="1" x14ac:dyDescent="0.15">
      <c r="A28" s="145" t="s">
        <v>90</v>
      </c>
      <c r="B28" s="145"/>
      <c r="C28" s="145"/>
      <c r="D28" s="145"/>
      <c r="E28" s="145"/>
      <c r="F28" s="145"/>
      <c r="G28" s="145"/>
      <c r="H28" s="145"/>
      <c r="I28" s="145"/>
      <c r="J28" s="145"/>
      <c r="K28" s="145"/>
      <c r="L28" s="145"/>
      <c r="M28" s="145"/>
      <c r="N28" s="145"/>
      <c r="O28" s="145"/>
      <c r="P28" s="35"/>
    </row>
    <row r="29" spans="1:16" ht="15" customHeight="1" x14ac:dyDescent="0.15"/>
    <row r="30" spans="1:16" ht="15" customHeight="1" x14ac:dyDescent="0.15">
      <c r="G30" s="149" t="s">
        <v>62</v>
      </c>
      <c r="H30" s="150"/>
      <c r="I30" s="150"/>
      <c r="J30" s="150"/>
      <c r="K30" s="150"/>
      <c r="L30" s="150"/>
      <c r="M30" s="150"/>
      <c r="N30" s="150"/>
      <c r="O30" s="151"/>
      <c r="P30" s="46"/>
    </row>
    <row r="31" spans="1:16" ht="15" customHeight="1" x14ac:dyDescent="0.15">
      <c r="A31" s="33" t="s">
        <v>31</v>
      </c>
      <c r="B31" s="34" t="s">
        <v>20</v>
      </c>
      <c r="C31" s="34" t="s">
        <v>43</v>
      </c>
      <c r="D31" s="34" t="s">
        <v>25</v>
      </c>
      <c r="E31" s="34" t="s">
        <v>23</v>
      </c>
      <c r="F31" s="34" t="s">
        <v>24</v>
      </c>
      <c r="G31" s="34" t="s">
        <v>64</v>
      </c>
      <c r="H31" s="34"/>
      <c r="I31" s="34" t="s">
        <v>65</v>
      </c>
      <c r="J31" s="34"/>
      <c r="K31" s="34" t="s">
        <v>66</v>
      </c>
      <c r="L31" s="34"/>
      <c r="M31" s="34" t="s">
        <v>67</v>
      </c>
      <c r="N31" s="34"/>
      <c r="O31" s="34" t="s">
        <v>68</v>
      </c>
      <c r="P31" s="34"/>
    </row>
    <row r="32" spans="1:16" ht="15" customHeight="1" x14ac:dyDescent="0.15">
      <c r="A32" s="25" t="s">
        <v>32</v>
      </c>
      <c r="B32" s="26">
        <v>4000</v>
      </c>
      <c r="C32" s="26">
        <v>1800</v>
      </c>
      <c r="D32" s="27">
        <f>C32/B32</f>
        <v>0.45</v>
      </c>
      <c r="E32" s="28">
        <f>B32-C32</f>
        <v>2200</v>
      </c>
      <c r="F32" s="27">
        <f>E32/B32</f>
        <v>0.55000000000000004</v>
      </c>
      <c r="G32" s="89"/>
      <c r="H32" s="89"/>
      <c r="I32" s="89"/>
      <c r="J32" s="89"/>
      <c r="K32" s="89"/>
      <c r="L32" s="89"/>
      <c r="M32" s="89"/>
      <c r="N32" s="89"/>
      <c r="O32" s="89"/>
      <c r="P32" s="50"/>
    </row>
    <row r="33" spans="1:16" ht="15" customHeight="1" x14ac:dyDescent="0.15">
      <c r="A33" s="25" t="s">
        <v>33</v>
      </c>
      <c r="B33" s="26">
        <v>3000</v>
      </c>
      <c r="C33" s="26">
        <v>1200</v>
      </c>
      <c r="D33" s="27">
        <f>C33/B33</f>
        <v>0.4</v>
      </c>
      <c r="E33" s="28">
        <f>B33-C33</f>
        <v>1800</v>
      </c>
      <c r="F33" s="27">
        <f>E33/B33</f>
        <v>0.6</v>
      </c>
      <c r="G33" s="90"/>
      <c r="H33" s="90"/>
      <c r="I33" s="90"/>
      <c r="J33" s="90"/>
      <c r="K33" s="90"/>
      <c r="L33" s="90"/>
      <c r="M33" s="90"/>
      <c r="N33" s="90"/>
      <c r="O33" s="90"/>
      <c r="P33" s="50"/>
    </row>
    <row r="34" spans="1:16" ht="15" customHeight="1" x14ac:dyDescent="0.15">
      <c r="A34" s="25" t="s">
        <v>34</v>
      </c>
      <c r="B34" s="26">
        <v>2000</v>
      </c>
      <c r="C34" s="26">
        <v>900</v>
      </c>
      <c r="D34" s="27">
        <f>C34/B34</f>
        <v>0.45</v>
      </c>
      <c r="E34" s="28">
        <f>B34-C34</f>
        <v>1100</v>
      </c>
      <c r="F34" s="27">
        <f>E34/B34</f>
        <v>0.55000000000000004</v>
      </c>
      <c r="G34" s="90"/>
      <c r="H34" s="90"/>
      <c r="I34" s="90"/>
      <c r="J34" s="90"/>
      <c r="K34" s="90"/>
      <c r="L34" s="90"/>
      <c r="M34" s="90"/>
      <c r="N34" s="90"/>
      <c r="O34" s="90"/>
      <c r="P34" s="50"/>
    </row>
    <row r="35" spans="1:16" ht="15" customHeight="1" x14ac:dyDescent="0.15">
      <c r="A35" s="29" t="s">
        <v>35</v>
      </c>
      <c r="B35" s="30">
        <v>1500</v>
      </c>
      <c r="C35" s="30">
        <v>1300</v>
      </c>
      <c r="D35" s="31">
        <f>C35/B35</f>
        <v>0.8666666666666667</v>
      </c>
      <c r="E35" s="32">
        <f>B35-C35</f>
        <v>200</v>
      </c>
      <c r="F35" s="31">
        <f>E35/B35</f>
        <v>0.13333333333333333</v>
      </c>
      <c r="G35" s="91"/>
      <c r="H35" s="91"/>
      <c r="I35" s="91"/>
      <c r="J35" s="91"/>
      <c r="K35" s="91"/>
      <c r="L35" s="91"/>
      <c r="M35" s="91"/>
      <c r="N35" s="91"/>
      <c r="O35" s="91"/>
      <c r="P35" s="51"/>
    </row>
    <row r="36" spans="1:16" s="10" customFormat="1" ht="15" customHeight="1" x14ac:dyDescent="0.15">
      <c r="A36" s="40"/>
      <c r="B36" s="41"/>
      <c r="C36" s="41"/>
      <c r="D36" s="42"/>
      <c r="E36" s="41"/>
      <c r="F36" s="42"/>
      <c r="G36" s="43"/>
      <c r="H36" s="43"/>
      <c r="I36" s="43"/>
      <c r="J36" s="43"/>
      <c r="K36" s="43"/>
      <c r="L36" s="43"/>
      <c r="M36" s="43"/>
      <c r="N36" s="43"/>
      <c r="O36" s="43"/>
      <c r="P36" s="43"/>
    </row>
    <row r="37" spans="1:16" ht="15" customHeight="1" x14ac:dyDescent="0.15">
      <c r="A37" s="145" t="s">
        <v>91</v>
      </c>
      <c r="B37" s="145"/>
      <c r="C37" s="145"/>
      <c r="D37" s="145"/>
      <c r="E37" s="145"/>
      <c r="F37" s="145"/>
      <c r="G37" s="145"/>
      <c r="H37" s="145"/>
      <c r="I37" s="145"/>
      <c r="J37" s="145"/>
      <c r="K37" s="145"/>
      <c r="L37" s="145"/>
      <c r="M37" s="145"/>
      <c r="N37" s="145"/>
      <c r="O37" s="145"/>
      <c r="P37" s="35"/>
    </row>
    <row r="38" spans="1:16" ht="15" customHeight="1" x14ac:dyDescent="0.15"/>
    <row r="39" spans="1:16" ht="15" customHeight="1" x14ac:dyDescent="0.15">
      <c r="G39" s="146" t="s">
        <v>62</v>
      </c>
      <c r="H39" s="147"/>
      <c r="I39" s="147"/>
      <c r="J39" s="147"/>
      <c r="K39" s="147"/>
      <c r="L39" s="147"/>
      <c r="M39" s="147"/>
      <c r="N39" s="147"/>
      <c r="O39" s="148"/>
      <c r="P39" s="46"/>
    </row>
    <row r="40" spans="1:16" ht="15" customHeight="1" x14ac:dyDescent="0.15">
      <c r="A40" s="33" t="s">
        <v>31</v>
      </c>
      <c r="B40" s="34" t="s">
        <v>20</v>
      </c>
      <c r="C40" s="34" t="s">
        <v>43</v>
      </c>
      <c r="D40" s="34" t="s">
        <v>25</v>
      </c>
      <c r="E40" s="34" t="s">
        <v>23</v>
      </c>
      <c r="F40" s="34" t="s">
        <v>24</v>
      </c>
      <c r="G40" s="34" t="s">
        <v>64</v>
      </c>
      <c r="H40" s="34" t="s">
        <v>81</v>
      </c>
      <c r="I40" s="34" t="s">
        <v>65</v>
      </c>
      <c r="J40" s="34" t="s">
        <v>81</v>
      </c>
      <c r="K40" s="34" t="s">
        <v>66</v>
      </c>
      <c r="L40" s="34" t="s">
        <v>81</v>
      </c>
      <c r="M40" s="34" t="s">
        <v>67</v>
      </c>
      <c r="N40" s="34" t="s">
        <v>81</v>
      </c>
      <c r="O40" s="34" t="s">
        <v>68</v>
      </c>
      <c r="P40" s="34" t="s">
        <v>81</v>
      </c>
    </row>
    <row r="41" spans="1:16" ht="15" customHeight="1" x14ac:dyDescent="0.15">
      <c r="A41" s="21" t="s">
        <v>55</v>
      </c>
      <c r="B41" s="22">
        <v>1200</v>
      </c>
      <c r="C41" s="22">
        <v>600</v>
      </c>
      <c r="D41" s="23">
        <f>C41/B41</f>
        <v>0.5</v>
      </c>
      <c r="E41" s="24">
        <f>B41-C41</f>
        <v>600</v>
      </c>
      <c r="F41" s="23">
        <f>E41/B41</f>
        <v>0.5</v>
      </c>
      <c r="G41" s="44">
        <v>0.8</v>
      </c>
      <c r="H41" s="47">
        <f>G41/$H$45</f>
        <v>0.4</v>
      </c>
      <c r="I41" s="44">
        <v>0.5</v>
      </c>
      <c r="J41" s="47">
        <f>I41/$J$45</f>
        <v>0.26315789473684209</v>
      </c>
      <c r="K41" s="44">
        <v>0.5</v>
      </c>
      <c r="L41" s="47">
        <f>K41/$L$45</f>
        <v>0.3125</v>
      </c>
      <c r="M41" s="44">
        <v>0.2</v>
      </c>
      <c r="N41" s="47">
        <f>M41/$N$45</f>
        <v>0.125</v>
      </c>
      <c r="O41" s="44">
        <v>0.6</v>
      </c>
      <c r="P41" s="47">
        <f>O41/$P$45</f>
        <v>0.2857142857142857</v>
      </c>
    </row>
    <row r="42" spans="1:16" ht="15" customHeight="1" x14ac:dyDescent="0.15">
      <c r="A42" s="25" t="s">
        <v>56</v>
      </c>
      <c r="B42" s="26">
        <v>800</v>
      </c>
      <c r="C42" s="26">
        <v>200</v>
      </c>
      <c r="D42" s="27">
        <f>C42/B42</f>
        <v>0.25</v>
      </c>
      <c r="E42" s="28">
        <f>B42-C42</f>
        <v>600</v>
      </c>
      <c r="F42" s="27">
        <f>E42/B42</f>
        <v>0.75</v>
      </c>
      <c r="G42" s="38">
        <v>0.3</v>
      </c>
      <c r="H42" s="48">
        <f>G42/$H$45</f>
        <v>0.15</v>
      </c>
      <c r="I42" s="38">
        <v>0.5</v>
      </c>
      <c r="J42" s="48">
        <f>I42/$J$45</f>
        <v>0.26315789473684209</v>
      </c>
      <c r="K42" s="38">
        <v>0.1</v>
      </c>
      <c r="L42" s="48">
        <f>K42/$L$45</f>
        <v>6.25E-2</v>
      </c>
      <c r="M42" s="38">
        <v>0.5</v>
      </c>
      <c r="N42" s="48">
        <f>M42/$N$45</f>
        <v>0.3125</v>
      </c>
      <c r="O42" s="38">
        <v>0.4</v>
      </c>
      <c r="P42" s="48">
        <f>O42/$P$45</f>
        <v>0.19047619047619047</v>
      </c>
    </row>
    <row r="43" spans="1:16" ht="15" customHeight="1" x14ac:dyDescent="0.15">
      <c r="A43" s="25" t="s">
        <v>57</v>
      </c>
      <c r="B43" s="26">
        <v>880</v>
      </c>
      <c r="C43" s="26">
        <v>200</v>
      </c>
      <c r="D43" s="27">
        <f>C43/B43</f>
        <v>0.22727272727272727</v>
      </c>
      <c r="E43" s="28">
        <f>B43-C43</f>
        <v>680</v>
      </c>
      <c r="F43" s="27">
        <f>E43/B43</f>
        <v>0.77272727272727271</v>
      </c>
      <c r="G43" s="38">
        <v>0.2</v>
      </c>
      <c r="H43" s="48">
        <f>G43/$H$45</f>
        <v>0.1</v>
      </c>
      <c r="I43" s="38">
        <v>0.7</v>
      </c>
      <c r="J43" s="48">
        <f>I43/$J$45</f>
        <v>0.36842105263157893</v>
      </c>
      <c r="K43" s="38">
        <v>0.1</v>
      </c>
      <c r="L43" s="48">
        <f>K43/$L$45</f>
        <v>6.25E-2</v>
      </c>
      <c r="M43" s="38">
        <v>0.3</v>
      </c>
      <c r="N43" s="48">
        <f>M43/$N$45</f>
        <v>0.18749999999999997</v>
      </c>
      <c r="O43" s="38">
        <v>0.8</v>
      </c>
      <c r="P43" s="48">
        <f>O43/$P$45</f>
        <v>0.38095238095238093</v>
      </c>
    </row>
    <row r="44" spans="1:16" ht="15" customHeight="1" x14ac:dyDescent="0.15">
      <c r="A44" s="29" t="s">
        <v>58</v>
      </c>
      <c r="B44" s="30">
        <v>800</v>
      </c>
      <c r="C44" s="30">
        <v>150</v>
      </c>
      <c r="D44" s="31">
        <f>C44/B44</f>
        <v>0.1875</v>
      </c>
      <c r="E44" s="32">
        <f>B44-C44</f>
        <v>650</v>
      </c>
      <c r="F44" s="31">
        <f>E44/B44</f>
        <v>0.8125</v>
      </c>
      <c r="G44" s="39">
        <v>0.7</v>
      </c>
      <c r="H44" s="52">
        <f>G44/$H$45</f>
        <v>0.35</v>
      </c>
      <c r="I44" s="39">
        <v>0.2</v>
      </c>
      <c r="J44" s="52">
        <f>I44/$J$45</f>
        <v>0.10526315789473685</v>
      </c>
      <c r="K44" s="39">
        <v>0.9</v>
      </c>
      <c r="L44" s="52">
        <f>K44/$L$45</f>
        <v>0.5625</v>
      </c>
      <c r="M44" s="39">
        <v>0.6</v>
      </c>
      <c r="N44" s="52">
        <f>M44/$N$45</f>
        <v>0.37499999999999994</v>
      </c>
      <c r="O44" s="39">
        <v>0.3</v>
      </c>
      <c r="P44" s="52">
        <f>O44/$P$45</f>
        <v>0.14285714285714285</v>
      </c>
    </row>
    <row r="45" spans="1:16" x14ac:dyDescent="0.15">
      <c r="H45" s="53">
        <f>SUM(G41:G44)</f>
        <v>2</v>
      </c>
      <c r="J45" s="53">
        <f>SUM(I41:I44)</f>
        <v>1.9</v>
      </c>
      <c r="L45" s="53">
        <f>SUM(K41:K44)</f>
        <v>1.6</v>
      </c>
      <c r="N45" s="53">
        <f>SUM(M41:M44)</f>
        <v>1.6</v>
      </c>
      <c r="P45" s="53">
        <f>SUM(O41:O44)</f>
        <v>2.1</v>
      </c>
    </row>
  </sheetData>
  <mergeCells count="8">
    <mergeCell ref="A1:O1"/>
    <mergeCell ref="G3:O3"/>
    <mergeCell ref="A37:O37"/>
    <mergeCell ref="G39:O39"/>
    <mergeCell ref="A16:O16"/>
    <mergeCell ref="G18:O18"/>
    <mergeCell ref="A28:O28"/>
    <mergeCell ref="G30:O30"/>
  </mergeCells>
  <phoneticPr fontId="2"/>
  <printOptions horizontalCentered="1"/>
  <pageMargins left="0.70866141732283472" right="0.70866141732283472" top="0.74803149606299213" bottom="0.74803149606299213" header="0.31496062992125984" footer="0.31496062992125984"/>
  <pageSetup paperSize="9" scale="72" orientation="landscape" cellComments="asDisplayed" r:id="rId1"/>
  <rowBreaks count="2" manualBreakCount="2">
    <brk id="27" max="15" man="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46"/>
  <sheetViews>
    <sheetView view="pageBreakPreview" zoomScaleNormal="100" zoomScaleSheetLayoutView="100" workbookViewId="0">
      <selection activeCell="F16" sqref="F16:H16"/>
    </sheetView>
  </sheetViews>
  <sheetFormatPr defaultRowHeight="13.5" x14ac:dyDescent="0.15"/>
  <cols>
    <col min="1" max="1" width="19.5" customWidth="1"/>
  </cols>
  <sheetData>
    <row r="1" spans="1:17" ht="15" customHeight="1" x14ac:dyDescent="0.15">
      <c r="A1" s="159" t="s">
        <v>93</v>
      </c>
      <c r="B1" s="159"/>
      <c r="C1" s="159"/>
      <c r="D1" s="159"/>
      <c r="E1" s="159"/>
      <c r="F1" s="159"/>
      <c r="G1" s="159"/>
      <c r="H1" s="159"/>
      <c r="I1" s="159"/>
      <c r="J1" s="159"/>
      <c r="K1" s="159"/>
      <c r="L1" s="159"/>
      <c r="M1" s="159"/>
      <c r="N1" s="159"/>
      <c r="O1" s="159"/>
      <c r="P1" s="159"/>
    </row>
    <row r="2" spans="1:17" ht="15" customHeight="1" x14ac:dyDescent="0.15"/>
    <row r="3" spans="1:17" ht="15" customHeight="1" x14ac:dyDescent="0.15">
      <c r="A3" s="155" t="s">
        <v>70</v>
      </c>
      <c r="B3" s="154" t="s">
        <v>77</v>
      </c>
      <c r="C3" s="154"/>
      <c r="D3" s="154"/>
      <c r="E3" s="160" t="s">
        <v>83</v>
      </c>
      <c r="F3" s="160"/>
      <c r="G3" s="160"/>
      <c r="H3" s="160" t="s">
        <v>84</v>
      </c>
      <c r="I3" s="160"/>
      <c r="J3" s="160"/>
      <c r="K3" s="160" t="s">
        <v>78</v>
      </c>
      <c r="L3" s="160"/>
      <c r="M3" s="160"/>
      <c r="N3" s="160"/>
      <c r="O3" s="160"/>
      <c r="P3" s="160"/>
    </row>
    <row r="4" spans="1:17" ht="15" customHeight="1" x14ac:dyDescent="0.15">
      <c r="A4" s="156"/>
      <c r="B4" s="70" t="s">
        <v>52</v>
      </c>
      <c r="C4" s="70" t="s">
        <v>80</v>
      </c>
      <c r="D4" s="70" t="s">
        <v>79</v>
      </c>
      <c r="E4" s="70" t="s">
        <v>76</v>
      </c>
      <c r="F4" s="70" t="s">
        <v>82</v>
      </c>
      <c r="G4" s="70" t="s">
        <v>85</v>
      </c>
      <c r="H4" s="70" t="s">
        <v>76</v>
      </c>
      <c r="I4" s="70" t="s">
        <v>82</v>
      </c>
      <c r="J4" s="70" t="s">
        <v>85</v>
      </c>
      <c r="K4" s="70" t="s">
        <v>52</v>
      </c>
      <c r="L4" s="70" t="s">
        <v>80</v>
      </c>
      <c r="M4" s="70" t="s">
        <v>79</v>
      </c>
      <c r="N4" s="70" t="s">
        <v>76</v>
      </c>
      <c r="O4" s="70" t="s">
        <v>82</v>
      </c>
      <c r="P4" s="70" t="s">
        <v>85</v>
      </c>
    </row>
    <row r="5" spans="1:17" ht="15" customHeight="1" x14ac:dyDescent="0.15">
      <c r="A5" s="65" t="s">
        <v>71</v>
      </c>
      <c r="B5" s="37">
        <v>0.4</v>
      </c>
      <c r="C5" s="37">
        <v>0.3</v>
      </c>
      <c r="D5" s="37">
        <v>0.1</v>
      </c>
      <c r="E5" s="66">
        <v>3000</v>
      </c>
      <c r="F5" s="67">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f>
        <v>987.27272727272748</v>
      </c>
      <c r="G5" s="68">
        <f t="shared" ref="G5:G10" si="0">F5/E5</f>
        <v>0.32909090909090916</v>
      </c>
      <c r="H5" s="66">
        <v>1300</v>
      </c>
      <c r="I5" s="67">
        <f>H5*単価マスタ!$D$20*単価マスタ!$H$20+H5*単価マスタ!$D$21*単価マスタ!$H$21+H5*単価マスタ!$D$22*単価マスタ!$H$22+H5*単価マスタ!$D$23*単価マスタ!$H$23+H5*単価マスタ!$D$24*単価マスタ!$H$24+H5*単価マスタ!$D$25*単価マスタ!$H$25+H5*単価マスタ!$D$26*単価マスタ!$H$26</f>
        <v>542.95634920634927</v>
      </c>
      <c r="J5" s="68">
        <f t="shared" ref="J5:J10" si="1">I5/H5</f>
        <v>0.41765873015873023</v>
      </c>
      <c r="K5" s="37">
        <v>0.8</v>
      </c>
      <c r="L5" s="37">
        <v>0.8</v>
      </c>
      <c r="M5" s="37">
        <v>0</v>
      </c>
      <c r="N5" s="69">
        <f>AVERAGE(単価マスタ!B41:B44)</f>
        <v>920</v>
      </c>
      <c r="O5" s="67">
        <f>N5*単価マスタ!$D$41*単価マスタ!$H$41+N5*単価マスタ!$D$42*単価マスタ!$H$42+N5*単価マスタ!$D$43*単価マスタ!$H$43+N5*単価マスタ!$D$44*単価マスタ!$H$44</f>
        <v>299.78409090909088</v>
      </c>
      <c r="P5" s="68">
        <f>O5/N5</f>
        <v>0.32585227272727268</v>
      </c>
    </row>
    <row r="6" spans="1:17" ht="15" customHeight="1" x14ac:dyDescent="0.15">
      <c r="A6" s="25" t="s">
        <v>72</v>
      </c>
      <c r="B6" s="38">
        <v>0.2</v>
      </c>
      <c r="C6" s="38">
        <v>0.1</v>
      </c>
      <c r="D6" s="38">
        <v>0.1</v>
      </c>
      <c r="E6" s="26">
        <v>3000</v>
      </c>
      <c r="F6" s="57">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f>
        <v>978.87323943661977</v>
      </c>
      <c r="G6" s="58">
        <f t="shared" si="0"/>
        <v>0.32629107981220656</v>
      </c>
      <c r="H6" s="26">
        <v>1000</v>
      </c>
      <c r="I6" s="57">
        <f>H6*単価マスタ!$D$20*単価マスタ!$J$20+H6*単価マスタ!$D$21*単価マスタ!$J$22+H6*単価マスタ!$D$22*単価マスタ!$J$22+H6*単価マスタ!$D$23*単価マスタ!$J$23+H6*単価マスタ!$D$24*単価マスタ!$J$24+H6*単価マスタ!$D$25*単価マスタ!$J$25+H6*単価マスタ!$D$26*単価マスタ!$J$26</f>
        <v>375.97402597402595</v>
      </c>
      <c r="J6" s="58">
        <f t="shared" si="1"/>
        <v>0.37597402597402596</v>
      </c>
      <c r="K6" s="38">
        <v>0.2</v>
      </c>
      <c r="L6" s="38">
        <v>0.2</v>
      </c>
      <c r="M6" s="38">
        <v>0</v>
      </c>
      <c r="N6" s="59">
        <f>N5</f>
        <v>920</v>
      </c>
      <c r="O6" s="57">
        <f>N6*単価マスタ!$D$41*単価マスタ!$J$41+N6*単価マスタ!$D$42*単価マスタ!$J$42+N6*単価マスタ!$D$43*単価マスタ!$J$43+N6*単価マスタ!$D$44*単価マスタ!$J$44</f>
        <v>276.77033492822966</v>
      </c>
      <c r="P6" s="58">
        <f>O6/N6</f>
        <v>0.30083732057416268</v>
      </c>
    </row>
    <row r="7" spans="1:17" ht="15" customHeight="1" x14ac:dyDescent="0.15">
      <c r="A7" s="25" t="s">
        <v>73</v>
      </c>
      <c r="B7" s="38">
        <v>0.2</v>
      </c>
      <c r="C7" s="38">
        <v>0.1</v>
      </c>
      <c r="D7" s="38">
        <v>0.4</v>
      </c>
      <c r="E7" s="26">
        <v>2000</v>
      </c>
      <c r="F7" s="60">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f>
        <v>650.29239766081855</v>
      </c>
      <c r="G7" s="58">
        <f t="shared" si="0"/>
        <v>0.32514619883040929</v>
      </c>
      <c r="H7" s="26">
        <v>1500</v>
      </c>
      <c r="I7" s="57">
        <f>H7*単価マスタ!$D$20*単価マスタ!$L$20+H7*単価マスタ!$D$21*単価マスタ!$L$21+H7*単価マスタ!$D$22*単価マスタ!$L$22+H7*単価マスタ!$D$23*単価マスタ!$L$23+H7*単価マスタ!$D$24*単価マスタ!$L$24+H7*単価マスタ!$D$25*単価マスタ!$L$25+H7*単価マスタ!$D$26*単価マスタ!$L$26</f>
        <v>647.58064516129025</v>
      </c>
      <c r="J7" s="58">
        <f t="shared" si="1"/>
        <v>0.43172043010752681</v>
      </c>
      <c r="K7" s="38">
        <v>0</v>
      </c>
      <c r="L7" s="38">
        <v>0</v>
      </c>
      <c r="M7" s="38">
        <v>0.2</v>
      </c>
      <c r="N7" s="59">
        <f>N6</f>
        <v>920</v>
      </c>
      <c r="O7" s="57">
        <f>N7*単価マスタ!$D$41*単価マスタ!$L$41+N7*単価マスタ!$D$42*単価マスタ!$L$42+N7*単価マスタ!$D$43*単価マスタ!$L$43+N7*単価マスタ!$D$44*単価マスタ!$L$44</f>
        <v>268.22443181818181</v>
      </c>
      <c r="P7" s="58">
        <f>O7/N7</f>
        <v>0.29154829545454547</v>
      </c>
    </row>
    <row r="8" spans="1:17" ht="15" customHeight="1" x14ac:dyDescent="0.15">
      <c r="A8" s="25" t="s">
        <v>74</v>
      </c>
      <c r="B8" s="38">
        <v>0.1</v>
      </c>
      <c r="C8" s="38">
        <v>0.1</v>
      </c>
      <c r="D8" s="38">
        <v>0.2</v>
      </c>
      <c r="E8" s="26">
        <v>2000</v>
      </c>
      <c r="F8" s="57">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f>
        <v>631.11111111111109</v>
      </c>
      <c r="G8" s="58">
        <f t="shared" si="0"/>
        <v>0.31555555555555553</v>
      </c>
      <c r="H8" s="26">
        <v>1000</v>
      </c>
      <c r="I8" s="57">
        <f>H8*単価マスタ!$D$20*単価マスタ!$N$20+H8*単価マスタ!$D$21*単価マスタ!$N$21+H8*単価マスタ!$D$22*単価マスタ!$N$22+H8*単価マスタ!$D$23*単価マスタ!$N$23+H8*単価マスタ!$D$24*単価マスタ!$N$24+H8*単価マスタ!$D$25*単価マスタ!$N$25+H8*単価マスタ!$D$26*単価マスタ!$N$26</f>
        <v>392.02898550724638</v>
      </c>
      <c r="J8" s="58">
        <f t="shared" si="1"/>
        <v>0.39202898550724635</v>
      </c>
      <c r="K8" s="38">
        <v>0</v>
      </c>
      <c r="L8" s="38">
        <v>0</v>
      </c>
      <c r="M8" s="38">
        <v>0.3</v>
      </c>
      <c r="N8" s="59">
        <f>N7</f>
        <v>920</v>
      </c>
      <c r="O8" s="57">
        <f>N8*単価マスタ!$D$41*単価マスタ!$N$41+N8*単価マスタ!$D$42*単価マスタ!$N$42+N8*単価マスタ!$D$43*単価マスタ!$N$43+N8*単価マスタ!$D$44*単価マスタ!$N$44</f>
        <v>233.26704545454544</v>
      </c>
      <c r="P8" s="58">
        <f>O8/N8</f>
        <v>0.25355113636363635</v>
      </c>
    </row>
    <row r="9" spans="1:17" ht="15" customHeight="1" x14ac:dyDescent="0.15">
      <c r="A9" s="25" t="s">
        <v>75</v>
      </c>
      <c r="B9" s="38">
        <v>0</v>
      </c>
      <c r="C9" s="38">
        <v>0</v>
      </c>
      <c r="D9" s="38">
        <v>0.1</v>
      </c>
      <c r="E9" s="26">
        <v>2000</v>
      </c>
      <c r="F9" s="57">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f>
        <v>669.6078431372548</v>
      </c>
      <c r="G9" s="58">
        <f t="shared" si="0"/>
        <v>0.33480392156862743</v>
      </c>
      <c r="H9" s="26">
        <v>1000</v>
      </c>
      <c r="I9" s="57">
        <f>H9*単価マスタ!$D$20*単価マスタ!$P$20+H9*単価マスタ!$D$21*単価マスタ!$P$21+H9*単価マスタ!$D$22*単価マスタ!$P$22+H9*単価マスタ!$D$23*単価マスタ!$P$23+H9*単価マスタ!$D$24*単価マスタ!$P$24+H9*単価マスタ!$D$25*単価マスタ!$P$25+H9*単価マスタ!$D$26*単価マスタ!$P$26</f>
        <v>438.69047619047615</v>
      </c>
      <c r="J9" s="58">
        <f t="shared" si="1"/>
        <v>0.43869047619047613</v>
      </c>
      <c r="K9" s="38">
        <v>0</v>
      </c>
      <c r="L9" s="38">
        <v>0</v>
      </c>
      <c r="M9" s="38">
        <v>0.5</v>
      </c>
      <c r="N9" s="59">
        <f>N8</f>
        <v>920</v>
      </c>
      <c r="O9" s="57">
        <f>N9*単価マスタ!$D$41*単価マスタ!$P$41+N9*単価マスタ!$D$42*単価マスタ!$P$42+N9*単価マスタ!$D$43*単価マスタ!$P$43+N9*単価マスタ!$D$44*単価マスタ!$P$44</f>
        <v>279.53463203463207</v>
      </c>
      <c r="P9" s="58">
        <f>O9/N9</f>
        <v>0.30384199134199136</v>
      </c>
    </row>
    <row r="10" spans="1:17" ht="15" customHeight="1" x14ac:dyDescent="0.15">
      <c r="A10" s="25" t="s">
        <v>63</v>
      </c>
      <c r="B10" s="38">
        <v>0.1</v>
      </c>
      <c r="C10" s="38">
        <v>0.4</v>
      </c>
      <c r="D10" s="38">
        <v>0.1</v>
      </c>
      <c r="E10" s="26">
        <v>3000</v>
      </c>
      <c r="F10" s="61">
        <v>1200</v>
      </c>
      <c r="G10" s="58">
        <f t="shared" si="0"/>
        <v>0.4</v>
      </c>
      <c r="H10" s="26">
        <v>1500</v>
      </c>
      <c r="I10" s="62">
        <v>1300</v>
      </c>
      <c r="J10" s="58">
        <f t="shared" si="1"/>
        <v>0.8666666666666667</v>
      </c>
      <c r="K10" s="38">
        <v>0</v>
      </c>
      <c r="L10" s="38">
        <v>0</v>
      </c>
      <c r="M10" s="38">
        <v>0</v>
      </c>
      <c r="N10" s="59"/>
      <c r="O10" s="63"/>
      <c r="P10" s="58"/>
    </row>
    <row r="11" spans="1:17" ht="15" customHeight="1" x14ac:dyDescent="0.15">
      <c r="A11" s="29" t="s">
        <v>19</v>
      </c>
      <c r="B11" s="64">
        <f>SUM(B5:B10)</f>
        <v>1</v>
      </c>
      <c r="C11" s="64">
        <f>SUM(C5:C10)</f>
        <v>1</v>
      </c>
      <c r="D11" s="64">
        <f>SUM(D5:D10)</f>
        <v>1</v>
      </c>
      <c r="E11" s="64"/>
      <c r="F11" s="64"/>
      <c r="G11" s="31"/>
      <c r="H11" s="64"/>
      <c r="I11" s="64"/>
      <c r="J11" s="31"/>
      <c r="K11" s="64">
        <f>SUM(K5:K10)</f>
        <v>1</v>
      </c>
      <c r="L11" s="64">
        <f>SUM(L5:L10)</f>
        <v>1</v>
      </c>
      <c r="M11" s="64">
        <f>SUM(M5:M10)</f>
        <v>1</v>
      </c>
      <c r="N11" s="29"/>
      <c r="O11" s="29"/>
      <c r="P11" s="29"/>
    </row>
    <row r="12" spans="1:17" ht="15" customHeight="1" x14ac:dyDescent="0.15"/>
    <row r="13" spans="1:17" ht="15" customHeight="1" x14ac:dyDescent="0.15">
      <c r="A13" s="159" t="s">
        <v>99</v>
      </c>
      <c r="B13" s="159"/>
      <c r="C13" s="159"/>
      <c r="D13" s="159"/>
      <c r="E13" s="159"/>
      <c r="F13" s="159"/>
      <c r="G13" s="159"/>
      <c r="H13" s="159"/>
      <c r="I13" s="159"/>
      <c r="J13" s="159"/>
      <c r="K13" s="159"/>
      <c r="L13" s="159"/>
      <c r="M13" s="159"/>
      <c r="N13" s="159"/>
      <c r="O13" s="159"/>
    </row>
    <row r="14" spans="1:17" ht="15" customHeight="1" x14ac:dyDescent="0.15">
      <c r="A14" s="36"/>
    </row>
    <row r="15" spans="1:17" ht="15" customHeight="1" x14ac:dyDescent="0.15">
      <c r="A15" s="152"/>
      <c r="B15" s="153" t="s">
        <v>53</v>
      </c>
      <c r="C15" s="154" t="s">
        <v>219</v>
      </c>
      <c r="D15" s="154"/>
      <c r="E15" s="154"/>
      <c r="F15" s="154"/>
      <c r="G15" s="154"/>
      <c r="H15" s="154"/>
      <c r="I15" s="157" t="s">
        <v>54</v>
      </c>
      <c r="J15" s="158" t="s">
        <v>125</v>
      </c>
      <c r="K15" s="158"/>
      <c r="L15" s="158"/>
      <c r="M15" s="158"/>
      <c r="N15" s="158"/>
      <c r="O15" s="158"/>
      <c r="P15" s="54"/>
      <c r="Q15" s="10"/>
    </row>
    <row r="16" spans="1:17" ht="15" customHeight="1" x14ac:dyDescent="0.15">
      <c r="A16" s="152"/>
      <c r="B16" s="153"/>
      <c r="C16" s="154" t="s">
        <v>86</v>
      </c>
      <c r="D16" s="154"/>
      <c r="E16" s="154"/>
      <c r="F16" s="154" t="s">
        <v>87</v>
      </c>
      <c r="G16" s="154"/>
      <c r="H16" s="154"/>
      <c r="I16" s="157"/>
      <c r="J16" s="158" t="s">
        <v>86</v>
      </c>
      <c r="K16" s="158"/>
      <c r="L16" s="158"/>
      <c r="M16" s="158" t="s">
        <v>87</v>
      </c>
      <c r="N16" s="158"/>
      <c r="O16" s="158"/>
      <c r="P16" s="54"/>
      <c r="Q16" s="10"/>
    </row>
    <row r="17" spans="1:17" ht="15" customHeight="1" x14ac:dyDescent="0.15">
      <c r="A17" s="152"/>
      <c r="B17" s="154"/>
      <c r="C17" s="34" t="s">
        <v>52</v>
      </c>
      <c r="D17" s="34" t="s">
        <v>80</v>
      </c>
      <c r="E17" s="34" t="s">
        <v>79</v>
      </c>
      <c r="F17" s="34" t="s">
        <v>52</v>
      </c>
      <c r="G17" s="34" t="s">
        <v>80</v>
      </c>
      <c r="H17" s="34" t="s">
        <v>79</v>
      </c>
      <c r="I17" s="157"/>
      <c r="J17" s="77" t="s">
        <v>52</v>
      </c>
      <c r="K17" s="77" t="s">
        <v>80</v>
      </c>
      <c r="L17" s="77" t="s">
        <v>79</v>
      </c>
      <c r="M17" s="77" t="s">
        <v>52</v>
      </c>
      <c r="N17" s="77" t="s">
        <v>80</v>
      </c>
      <c r="O17" s="77" t="s">
        <v>79</v>
      </c>
      <c r="P17" s="17"/>
      <c r="Q17" s="17"/>
    </row>
    <row r="18" spans="1:17" ht="15" customHeight="1" x14ac:dyDescent="0.15">
      <c r="A18" s="21" t="s">
        <v>47</v>
      </c>
      <c r="B18" s="71">
        <v>6</v>
      </c>
      <c r="C18" s="72">
        <v>0.5</v>
      </c>
      <c r="D18" s="72">
        <v>0.5</v>
      </c>
      <c r="E18" s="72">
        <v>0</v>
      </c>
      <c r="F18" s="72">
        <v>1</v>
      </c>
      <c r="G18" s="72">
        <v>1</v>
      </c>
      <c r="H18" s="72">
        <v>0</v>
      </c>
      <c r="I18" s="71">
        <v>6</v>
      </c>
      <c r="J18" s="72">
        <v>1</v>
      </c>
      <c r="K18" s="72">
        <v>1</v>
      </c>
      <c r="L18" s="72">
        <v>0</v>
      </c>
      <c r="M18" s="72">
        <v>2</v>
      </c>
      <c r="N18" s="72">
        <v>2</v>
      </c>
      <c r="O18" s="72">
        <v>0</v>
      </c>
      <c r="P18" s="55"/>
      <c r="Q18" s="55"/>
    </row>
    <row r="19" spans="1:17" ht="15" customHeight="1" x14ac:dyDescent="0.15">
      <c r="A19" s="25" t="s">
        <v>48</v>
      </c>
      <c r="B19" s="61">
        <v>0</v>
      </c>
      <c r="C19" s="73"/>
      <c r="D19" s="73"/>
      <c r="E19" s="73"/>
      <c r="F19" s="73"/>
      <c r="G19" s="73"/>
      <c r="H19" s="73"/>
      <c r="I19" s="61">
        <v>0</v>
      </c>
      <c r="J19" s="73"/>
      <c r="K19" s="73"/>
      <c r="L19" s="73"/>
      <c r="M19" s="73"/>
      <c r="N19" s="73"/>
      <c r="O19" s="73"/>
      <c r="P19" s="55"/>
      <c r="Q19" s="10"/>
    </row>
    <row r="20" spans="1:17" ht="15" customHeight="1" x14ac:dyDescent="0.15">
      <c r="A20" s="25" t="s">
        <v>49</v>
      </c>
      <c r="B20" s="61">
        <v>16</v>
      </c>
      <c r="C20" s="73">
        <v>0.8</v>
      </c>
      <c r="D20" s="73">
        <v>1</v>
      </c>
      <c r="E20" s="73">
        <v>0</v>
      </c>
      <c r="F20" s="73">
        <v>1</v>
      </c>
      <c r="G20" s="73">
        <v>1</v>
      </c>
      <c r="H20" s="73">
        <v>0</v>
      </c>
      <c r="I20" s="61">
        <v>16</v>
      </c>
      <c r="J20" s="73">
        <v>1</v>
      </c>
      <c r="K20" s="73">
        <v>2</v>
      </c>
      <c r="L20" s="73">
        <v>0</v>
      </c>
      <c r="M20" s="73">
        <v>2</v>
      </c>
      <c r="N20" s="73">
        <v>2</v>
      </c>
      <c r="O20" s="73">
        <v>0</v>
      </c>
      <c r="P20" s="55"/>
      <c r="Q20" s="10"/>
    </row>
    <row r="21" spans="1:17" ht="15" customHeight="1" x14ac:dyDescent="0.15">
      <c r="A21" s="25" t="s">
        <v>50</v>
      </c>
      <c r="B21" s="61">
        <v>0</v>
      </c>
      <c r="C21" s="73"/>
      <c r="D21" s="73"/>
      <c r="E21" s="73"/>
      <c r="F21" s="73"/>
      <c r="G21" s="73"/>
      <c r="H21" s="73"/>
      <c r="I21" s="61">
        <v>0</v>
      </c>
      <c r="J21" s="73"/>
      <c r="K21" s="73"/>
      <c r="L21" s="73"/>
      <c r="M21" s="73"/>
      <c r="N21" s="73"/>
      <c r="O21" s="73"/>
      <c r="P21" s="55"/>
      <c r="Q21" s="55"/>
    </row>
    <row r="22" spans="1:17" ht="15" customHeight="1" x14ac:dyDescent="0.15">
      <c r="A22" s="78" t="s">
        <v>51</v>
      </c>
      <c r="B22" s="79">
        <v>0</v>
      </c>
      <c r="C22" s="80"/>
      <c r="D22" s="80"/>
      <c r="E22" s="80"/>
      <c r="F22" s="80"/>
      <c r="G22" s="80"/>
      <c r="H22" s="80"/>
      <c r="I22" s="79">
        <v>0</v>
      </c>
      <c r="J22" s="80"/>
      <c r="K22" s="80"/>
      <c r="L22" s="80"/>
      <c r="M22" s="80"/>
      <c r="N22" s="80"/>
      <c r="O22" s="80"/>
      <c r="P22" s="55"/>
      <c r="Q22" s="10"/>
    </row>
    <row r="23" spans="1:17" ht="15" customHeight="1" x14ac:dyDescent="0.15">
      <c r="A23" s="21" t="s">
        <v>101</v>
      </c>
      <c r="B23" s="81"/>
      <c r="C23" s="87">
        <f>B18*C18+B19*C19+B20*C20+B21*C21+B22*C22</f>
        <v>15.8</v>
      </c>
      <c r="D23" s="87">
        <f>B18*D18+B19*D19+B20*D20+B21*D21+B22*D22</f>
        <v>19</v>
      </c>
      <c r="E23" s="87">
        <f>B18*E18+B19*E19+B20*E20+B21*E21+B22*E22</f>
        <v>0</v>
      </c>
      <c r="F23" s="87">
        <f>B18*F18+B19*F19+B20*F20+B21*F21+B22*F22</f>
        <v>22</v>
      </c>
      <c r="G23" s="87">
        <f>B18*G18+B19*G19+B20*G20+B21*G21+B22*G22</f>
        <v>22</v>
      </c>
      <c r="H23" s="87">
        <f>B18*H18+B19*H19+B20*H20+B21*H21+B22*H22</f>
        <v>0</v>
      </c>
      <c r="I23" s="88"/>
      <c r="J23" s="87">
        <f>I18*J18+I19*J19+I20*J20+I21*J21+I22*J22</f>
        <v>22</v>
      </c>
      <c r="K23" s="87">
        <f>I18*K18+I19*K19+I20*K20+I21*K21+I22*K22</f>
        <v>38</v>
      </c>
      <c r="L23" s="87">
        <f>I18*L18+I19*L19+I20*L20+I21*L21+I22*L22</f>
        <v>0</v>
      </c>
      <c r="M23" s="87">
        <f>I18*M18+I19*M19+I20*M20+I21*M21+I22*M22</f>
        <v>44</v>
      </c>
      <c r="N23" s="87">
        <f>I18*N18+I19*N19+I20*N20+I21*N21+I22*N22</f>
        <v>44</v>
      </c>
      <c r="O23" s="87">
        <f>I18*O18+I19*O19+I20*O20+I21*O21+I22*O22</f>
        <v>0</v>
      </c>
      <c r="P23" s="55"/>
      <c r="Q23" s="55"/>
    </row>
    <row r="24" spans="1:17" ht="15" customHeight="1" x14ac:dyDescent="0.15">
      <c r="A24" s="83" t="s">
        <v>71</v>
      </c>
      <c r="B24" s="65"/>
      <c r="C24" s="76">
        <f t="shared" ref="C24:C29" si="2">$C$23*B5</f>
        <v>6.32</v>
      </c>
      <c r="D24" s="76">
        <f>$D$23*C5</f>
        <v>5.7</v>
      </c>
      <c r="E24" s="76">
        <f>$E$23*D5</f>
        <v>0</v>
      </c>
      <c r="F24" s="76">
        <f>$F$23*K5</f>
        <v>17.600000000000001</v>
      </c>
      <c r="G24" s="76">
        <f>$G$23*L5</f>
        <v>17.600000000000001</v>
      </c>
      <c r="H24" s="76">
        <f>$H$23*M5</f>
        <v>0</v>
      </c>
      <c r="I24" s="76"/>
      <c r="J24" s="76">
        <f t="shared" ref="J24:J29" si="3">$J$23*B5</f>
        <v>8.8000000000000007</v>
      </c>
      <c r="K24" s="76">
        <f t="shared" ref="K24:K29" si="4">$K$23*C5</f>
        <v>11.4</v>
      </c>
      <c r="L24" s="76">
        <f t="shared" ref="L24:L29" si="5">$L$23*D5</f>
        <v>0</v>
      </c>
      <c r="M24" s="76">
        <f>$M$23*K5</f>
        <v>35.200000000000003</v>
      </c>
      <c r="N24" s="76">
        <f>$N$23*L5</f>
        <v>35.200000000000003</v>
      </c>
      <c r="O24" s="76">
        <f>$O$23*M5</f>
        <v>0</v>
      </c>
      <c r="P24" s="56"/>
      <c r="Q24" s="56"/>
    </row>
    <row r="25" spans="1:17" ht="15" customHeight="1" x14ac:dyDescent="0.15">
      <c r="A25" s="84" t="s">
        <v>72</v>
      </c>
      <c r="B25" s="25"/>
      <c r="C25" s="74">
        <f t="shared" si="2"/>
        <v>3.16</v>
      </c>
      <c r="D25" s="74">
        <f t="shared" ref="D25:D29" si="6">$D$23*C6</f>
        <v>1.9000000000000001</v>
      </c>
      <c r="E25" s="74">
        <f t="shared" ref="E25:E29" si="7">$E$23*D6</f>
        <v>0</v>
      </c>
      <c r="F25" s="74">
        <f t="shared" ref="F25:F29" si="8">$F$23*K6</f>
        <v>4.4000000000000004</v>
      </c>
      <c r="G25" s="74">
        <f t="shared" ref="G25:G29" si="9">$G$23*L6</f>
        <v>4.4000000000000004</v>
      </c>
      <c r="H25" s="74">
        <f t="shared" ref="H25:H29" si="10">$H$23*M6</f>
        <v>0</v>
      </c>
      <c r="I25" s="74"/>
      <c r="J25" s="74">
        <f t="shared" si="3"/>
        <v>4.4000000000000004</v>
      </c>
      <c r="K25" s="74">
        <f t="shared" si="4"/>
        <v>3.8000000000000003</v>
      </c>
      <c r="L25" s="74">
        <f t="shared" si="5"/>
        <v>0</v>
      </c>
      <c r="M25" s="74">
        <f t="shared" ref="M25:M29" si="11">$M$23*K6</f>
        <v>8.8000000000000007</v>
      </c>
      <c r="N25" s="74">
        <f t="shared" ref="N25:N29" si="12">$N$23*L6</f>
        <v>8.8000000000000007</v>
      </c>
      <c r="O25" s="74">
        <f t="shared" ref="O25:O29" si="13">$O$23*M6</f>
        <v>0</v>
      </c>
      <c r="P25" s="56"/>
      <c r="Q25" s="56"/>
    </row>
    <row r="26" spans="1:17" ht="15" customHeight="1" x14ac:dyDescent="0.15">
      <c r="A26" s="84" t="s">
        <v>73</v>
      </c>
      <c r="B26" s="25"/>
      <c r="C26" s="74">
        <f t="shared" si="2"/>
        <v>3.16</v>
      </c>
      <c r="D26" s="74">
        <f t="shared" si="6"/>
        <v>1.9000000000000001</v>
      </c>
      <c r="E26" s="74">
        <f t="shared" si="7"/>
        <v>0</v>
      </c>
      <c r="F26" s="74">
        <f t="shared" si="8"/>
        <v>0</v>
      </c>
      <c r="G26" s="74">
        <f t="shared" si="9"/>
        <v>0</v>
      </c>
      <c r="H26" s="74">
        <f t="shared" si="10"/>
        <v>0</v>
      </c>
      <c r="I26" s="74"/>
      <c r="J26" s="74">
        <f t="shared" si="3"/>
        <v>4.4000000000000004</v>
      </c>
      <c r="K26" s="74">
        <f t="shared" si="4"/>
        <v>3.8000000000000003</v>
      </c>
      <c r="L26" s="74">
        <f t="shared" si="5"/>
        <v>0</v>
      </c>
      <c r="M26" s="74">
        <f t="shared" si="11"/>
        <v>0</v>
      </c>
      <c r="N26" s="74">
        <f t="shared" si="12"/>
        <v>0</v>
      </c>
      <c r="O26" s="74">
        <f t="shared" si="13"/>
        <v>0</v>
      </c>
      <c r="P26" s="56"/>
      <c r="Q26" s="56"/>
    </row>
    <row r="27" spans="1:17" ht="15" customHeight="1" x14ac:dyDescent="0.15">
      <c r="A27" s="84" t="s">
        <v>74</v>
      </c>
      <c r="B27" s="25"/>
      <c r="C27" s="74">
        <f t="shared" si="2"/>
        <v>1.58</v>
      </c>
      <c r="D27" s="74">
        <f t="shared" si="6"/>
        <v>1.9000000000000001</v>
      </c>
      <c r="E27" s="74">
        <f t="shared" si="7"/>
        <v>0</v>
      </c>
      <c r="F27" s="74">
        <f t="shared" si="8"/>
        <v>0</v>
      </c>
      <c r="G27" s="74">
        <f t="shared" si="9"/>
        <v>0</v>
      </c>
      <c r="H27" s="74">
        <f t="shared" si="10"/>
        <v>0</v>
      </c>
      <c r="I27" s="74"/>
      <c r="J27" s="74">
        <f t="shared" si="3"/>
        <v>2.2000000000000002</v>
      </c>
      <c r="K27" s="74">
        <f t="shared" si="4"/>
        <v>3.8000000000000003</v>
      </c>
      <c r="L27" s="74">
        <f t="shared" si="5"/>
        <v>0</v>
      </c>
      <c r="M27" s="74">
        <f t="shared" si="11"/>
        <v>0</v>
      </c>
      <c r="N27" s="74">
        <f t="shared" si="12"/>
        <v>0</v>
      </c>
      <c r="O27" s="74">
        <f t="shared" si="13"/>
        <v>0</v>
      </c>
      <c r="P27" s="56"/>
      <c r="Q27" s="56"/>
    </row>
    <row r="28" spans="1:17" ht="15" customHeight="1" x14ac:dyDescent="0.15">
      <c r="A28" s="84" t="s">
        <v>75</v>
      </c>
      <c r="B28" s="25"/>
      <c r="C28" s="74">
        <f t="shared" si="2"/>
        <v>0</v>
      </c>
      <c r="D28" s="74">
        <f t="shared" si="6"/>
        <v>0</v>
      </c>
      <c r="E28" s="74">
        <f t="shared" si="7"/>
        <v>0</v>
      </c>
      <c r="F28" s="74">
        <f t="shared" si="8"/>
        <v>0</v>
      </c>
      <c r="G28" s="74">
        <f t="shared" si="9"/>
        <v>0</v>
      </c>
      <c r="H28" s="74">
        <f t="shared" si="10"/>
        <v>0</v>
      </c>
      <c r="I28" s="74"/>
      <c r="J28" s="74">
        <f t="shared" si="3"/>
        <v>0</v>
      </c>
      <c r="K28" s="74">
        <f t="shared" si="4"/>
        <v>0</v>
      </c>
      <c r="L28" s="74">
        <f t="shared" si="5"/>
        <v>0</v>
      </c>
      <c r="M28" s="74">
        <f t="shared" si="11"/>
        <v>0</v>
      </c>
      <c r="N28" s="74">
        <f t="shared" si="12"/>
        <v>0</v>
      </c>
      <c r="O28" s="74">
        <f t="shared" si="13"/>
        <v>0</v>
      </c>
      <c r="P28" s="56"/>
      <c r="Q28" s="56"/>
    </row>
    <row r="29" spans="1:17" ht="15" customHeight="1" x14ac:dyDescent="0.15">
      <c r="A29" s="84" t="s">
        <v>63</v>
      </c>
      <c r="B29" s="25"/>
      <c r="C29" s="74">
        <f t="shared" si="2"/>
        <v>1.58</v>
      </c>
      <c r="D29" s="74">
        <f t="shared" si="6"/>
        <v>7.6000000000000005</v>
      </c>
      <c r="E29" s="74">
        <f t="shared" si="7"/>
        <v>0</v>
      </c>
      <c r="F29" s="74">
        <f t="shared" si="8"/>
        <v>0</v>
      </c>
      <c r="G29" s="74">
        <f t="shared" si="9"/>
        <v>0</v>
      </c>
      <c r="H29" s="74">
        <f t="shared" si="10"/>
        <v>0</v>
      </c>
      <c r="I29" s="74"/>
      <c r="J29" s="74">
        <f t="shared" si="3"/>
        <v>2.2000000000000002</v>
      </c>
      <c r="K29" s="74">
        <f t="shared" si="4"/>
        <v>15.200000000000001</v>
      </c>
      <c r="L29" s="74">
        <f t="shared" si="5"/>
        <v>0</v>
      </c>
      <c r="M29" s="74">
        <f t="shared" si="11"/>
        <v>0</v>
      </c>
      <c r="N29" s="74">
        <f t="shared" si="12"/>
        <v>0</v>
      </c>
      <c r="O29" s="74">
        <f t="shared" si="13"/>
        <v>0</v>
      </c>
      <c r="P29" s="56"/>
      <c r="Q29" s="56"/>
    </row>
    <row r="30" spans="1:17" ht="15" customHeight="1" x14ac:dyDescent="0.15">
      <c r="A30" s="85" t="s">
        <v>19</v>
      </c>
      <c r="B30" s="29"/>
      <c r="C30" s="75">
        <f>SUM(C24:C29)</f>
        <v>15.8</v>
      </c>
      <c r="D30" s="75">
        <f t="shared" ref="D30:E30" si="14">SUM(D24:D29)</f>
        <v>19</v>
      </c>
      <c r="E30" s="75">
        <f t="shared" si="14"/>
        <v>0</v>
      </c>
      <c r="F30" s="75">
        <f>SUM(F24:F29)</f>
        <v>22</v>
      </c>
      <c r="G30" s="75">
        <f t="shared" ref="G30" si="15">SUM(G24:G29)</f>
        <v>22</v>
      </c>
      <c r="H30" s="75">
        <f t="shared" ref="H30" si="16">SUM(H24:H29)</f>
        <v>0</v>
      </c>
      <c r="I30" s="75"/>
      <c r="J30" s="75">
        <f>SUM(J24:J29)</f>
        <v>22</v>
      </c>
      <c r="K30" s="75">
        <f t="shared" ref="K30" si="17">SUM(K24:K29)</f>
        <v>38</v>
      </c>
      <c r="L30" s="75">
        <f t="shared" ref="L30" si="18">SUM(L24:L29)</f>
        <v>0</v>
      </c>
      <c r="M30" s="75">
        <f>SUM(M24:M29)</f>
        <v>44</v>
      </c>
      <c r="N30" s="75">
        <f t="shared" ref="N30" si="19">SUM(N24:N29)</f>
        <v>44</v>
      </c>
      <c r="O30" s="75">
        <f t="shared" ref="O30" si="20">SUM(O24:O29)</f>
        <v>0</v>
      </c>
      <c r="P30" s="56"/>
      <c r="Q30" s="56"/>
    </row>
    <row r="31" spans="1:17" x14ac:dyDescent="0.15">
      <c r="A31" s="21" t="s">
        <v>100</v>
      </c>
      <c r="B31" s="81"/>
      <c r="C31" s="81"/>
      <c r="D31" s="81"/>
      <c r="E31" s="81"/>
      <c r="F31" s="81"/>
      <c r="G31" s="81"/>
      <c r="H31" s="81"/>
      <c r="I31" s="82"/>
      <c r="J31" s="81"/>
      <c r="K31" s="81"/>
      <c r="L31" s="81"/>
      <c r="M31" s="81"/>
      <c r="N31" s="81"/>
      <c r="O31" s="81"/>
    </row>
    <row r="32" spans="1:17" x14ac:dyDescent="0.15">
      <c r="A32" s="83" t="s">
        <v>71</v>
      </c>
      <c r="B32" s="65"/>
      <c r="C32" s="86">
        <f t="shared" ref="C32:C37" si="21">C24*(E5+H5)</f>
        <v>27176</v>
      </c>
      <c r="D32" s="86">
        <f>D24*(E5+H5)</f>
        <v>24510</v>
      </c>
      <c r="E32" s="86">
        <f>E24*(E5+H5)</f>
        <v>0</v>
      </c>
      <c r="F32" s="86">
        <f>F24*N5</f>
        <v>16192.000000000002</v>
      </c>
      <c r="G32" s="86">
        <f>G24*N5</f>
        <v>16192.000000000002</v>
      </c>
      <c r="H32" s="86">
        <f>H24*N5</f>
        <v>0</v>
      </c>
      <c r="I32" s="86"/>
      <c r="J32" s="86">
        <f>J24*(E5+H5)</f>
        <v>37840</v>
      </c>
      <c r="K32" s="86">
        <f>K24*(E5+H5)</f>
        <v>49020</v>
      </c>
      <c r="L32" s="86">
        <f>L24*(E5+H5)</f>
        <v>0</v>
      </c>
      <c r="M32" s="86">
        <f>M24*N5</f>
        <v>32384.000000000004</v>
      </c>
      <c r="N32" s="86">
        <f>N24*N5</f>
        <v>32384.000000000004</v>
      </c>
      <c r="O32" s="86">
        <f>O24*N5</f>
        <v>0</v>
      </c>
    </row>
    <row r="33" spans="1:15" x14ac:dyDescent="0.15">
      <c r="A33" s="84" t="s">
        <v>72</v>
      </c>
      <c r="B33" s="25"/>
      <c r="C33" s="86">
        <f t="shared" si="21"/>
        <v>12640</v>
      </c>
      <c r="D33" s="28">
        <f t="shared" ref="D33:D37" si="22">D25*(E6+H6)</f>
        <v>7600.0000000000009</v>
      </c>
      <c r="E33" s="28">
        <f>E25*(E6+H6)</f>
        <v>0</v>
      </c>
      <c r="F33" s="86">
        <f>F25*N6</f>
        <v>4048.0000000000005</v>
      </c>
      <c r="G33" s="86">
        <f t="shared" ref="G33:G37" si="23">G25*N6</f>
        <v>4048.0000000000005</v>
      </c>
      <c r="H33" s="86">
        <f t="shared" ref="H33:H36" si="24">H25*N6</f>
        <v>0</v>
      </c>
      <c r="I33" s="28"/>
      <c r="J33" s="86">
        <f t="shared" ref="J33:J37" si="25">J25*(E6+H6)</f>
        <v>17600</v>
      </c>
      <c r="K33" s="86">
        <f t="shared" ref="K33:K37" si="26">K25*(E6+H6)</f>
        <v>15200.000000000002</v>
      </c>
      <c r="L33" s="86">
        <f t="shared" ref="L33:L34" si="27">L25*(E6+H6)</f>
        <v>0</v>
      </c>
      <c r="M33" s="86">
        <f t="shared" ref="M33:M37" si="28">M25*N6</f>
        <v>8096.0000000000009</v>
      </c>
      <c r="N33" s="86">
        <f t="shared" ref="N33:N37" si="29">N25*N6</f>
        <v>8096.0000000000009</v>
      </c>
      <c r="O33" s="86">
        <f t="shared" ref="O33:O37" si="30">O25*N6</f>
        <v>0</v>
      </c>
    </row>
    <row r="34" spans="1:15" x14ac:dyDescent="0.15">
      <c r="A34" s="84" t="s">
        <v>73</v>
      </c>
      <c r="B34" s="25"/>
      <c r="C34" s="28">
        <f t="shared" si="21"/>
        <v>11060</v>
      </c>
      <c r="D34" s="28">
        <f>D26*(E7+H7)</f>
        <v>6650.0000000000009</v>
      </c>
      <c r="E34" s="28">
        <f>E26*(E7+H7)</f>
        <v>0</v>
      </c>
      <c r="F34" s="86">
        <f>F26*N7</f>
        <v>0</v>
      </c>
      <c r="G34" s="86">
        <f t="shared" si="23"/>
        <v>0</v>
      </c>
      <c r="H34" s="86">
        <f t="shared" si="24"/>
        <v>0</v>
      </c>
      <c r="I34" s="28"/>
      <c r="J34" s="86">
        <f>J26*(E7+H7)</f>
        <v>15400.000000000002</v>
      </c>
      <c r="K34" s="86">
        <f>K26*(E7+H7)</f>
        <v>13300.000000000002</v>
      </c>
      <c r="L34" s="86">
        <f t="shared" si="27"/>
        <v>0</v>
      </c>
      <c r="M34" s="86">
        <f t="shared" si="28"/>
        <v>0</v>
      </c>
      <c r="N34" s="86">
        <f t="shared" si="29"/>
        <v>0</v>
      </c>
      <c r="O34" s="86">
        <f t="shared" si="30"/>
        <v>0</v>
      </c>
    </row>
    <row r="35" spans="1:15" x14ac:dyDescent="0.15">
      <c r="A35" s="84" t="s">
        <v>74</v>
      </c>
      <c r="B35" s="25"/>
      <c r="C35" s="28">
        <f t="shared" si="21"/>
        <v>4740</v>
      </c>
      <c r="D35" s="28">
        <f t="shared" si="22"/>
        <v>5700</v>
      </c>
      <c r="E35" s="28">
        <f>E27*(E8+H8)</f>
        <v>0</v>
      </c>
      <c r="F35" s="86">
        <f>F27*N8</f>
        <v>0</v>
      </c>
      <c r="G35" s="86">
        <f t="shared" si="23"/>
        <v>0</v>
      </c>
      <c r="H35" s="86">
        <f t="shared" si="24"/>
        <v>0</v>
      </c>
      <c r="I35" s="28"/>
      <c r="J35" s="86">
        <f>J27*(E8+H8)</f>
        <v>6600.0000000000009</v>
      </c>
      <c r="K35" s="86">
        <f>K27*(E8+H8)</f>
        <v>11400</v>
      </c>
      <c r="L35" s="86">
        <f>L27*(E8+H8)</f>
        <v>0</v>
      </c>
      <c r="M35" s="86">
        <f>M27*N8</f>
        <v>0</v>
      </c>
      <c r="N35" s="86">
        <f>N27*N8</f>
        <v>0</v>
      </c>
      <c r="O35" s="86">
        <f t="shared" si="30"/>
        <v>0</v>
      </c>
    </row>
    <row r="36" spans="1:15" x14ac:dyDescent="0.15">
      <c r="A36" s="84" t="s">
        <v>75</v>
      </c>
      <c r="B36" s="25"/>
      <c r="C36" s="28">
        <f t="shared" si="21"/>
        <v>0</v>
      </c>
      <c r="D36" s="28">
        <f>D28*(E9+H9)</f>
        <v>0</v>
      </c>
      <c r="E36" s="28">
        <f t="shared" ref="E36:E37" si="31">E28*(E9+H9)</f>
        <v>0</v>
      </c>
      <c r="F36" s="86">
        <f t="shared" ref="F36:F37" si="32">F28*N9</f>
        <v>0</v>
      </c>
      <c r="G36" s="86">
        <f t="shared" si="23"/>
        <v>0</v>
      </c>
      <c r="H36" s="86">
        <f t="shared" si="24"/>
        <v>0</v>
      </c>
      <c r="I36" s="28"/>
      <c r="J36" s="86">
        <f>J28*(E9+H9)</f>
        <v>0</v>
      </c>
      <c r="K36" s="86">
        <f>K28*(E9+H9)</f>
        <v>0</v>
      </c>
      <c r="L36" s="86">
        <f>L28*(E9+H9)</f>
        <v>0</v>
      </c>
      <c r="M36" s="86">
        <f t="shared" si="28"/>
        <v>0</v>
      </c>
      <c r="N36" s="86">
        <f t="shared" si="29"/>
        <v>0</v>
      </c>
      <c r="O36" s="86">
        <f>O28*N9</f>
        <v>0</v>
      </c>
    </row>
    <row r="37" spans="1:15" x14ac:dyDescent="0.15">
      <c r="A37" s="84" t="s">
        <v>63</v>
      </c>
      <c r="B37" s="25"/>
      <c r="C37" s="28">
        <f t="shared" si="21"/>
        <v>7110</v>
      </c>
      <c r="D37" s="28">
        <f t="shared" si="22"/>
        <v>34200</v>
      </c>
      <c r="E37" s="28">
        <f t="shared" si="31"/>
        <v>0</v>
      </c>
      <c r="F37" s="86">
        <f t="shared" si="32"/>
        <v>0</v>
      </c>
      <c r="G37" s="86">
        <f t="shared" si="23"/>
        <v>0</v>
      </c>
      <c r="H37" s="86">
        <f>H29*N10</f>
        <v>0</v>
      </c>
      <c r="I37" s="28"/>
      <c r="J37" s="86">
        <f t="shared" si="25"/>
        <v>9900</v>
      </c>
      <c r="K37" s="86">
        <f t="shared" si="26"/>
        <v>68400</v>
      </c>
      <c r="L37" s="86">
        <f>L29*(E10+H10)</f>
        <v>0</v>
      </c>
      <c r="M37" s="86">
        <f t="shared" si="28"/>
        <v>0</v>
      </c>
      <c r="N37" s="86">
        <f t="shared" si="29"/>
        <v>0</v>
      </c>
      <c r="O37" s="86">
        <f t="shared" si="30"/>
        <v>0</v>
      </c>
    </row>
    <row r="38" spans="1:15" x14ac:dyDescent="0.15">
      <c r="A38" s="85" t="s">
        <v>19</v>
      </c>
      <c r="B38" s="29"/>
      <c r="C38" s="32">
        <f>SUM(C32:C37)</f>
        <v>62726</v>
      </c>
      <c r="D38" s="32">
        <f t="shared" ref="D38:E38" si="33">SUM(D32:D37)</f>
        <v>78660</v>
      </c>
      <c r="E38" s="32">
        <f t="shared" si="33"/>
        <v>0</v>
      </c>
      <c r="F38" s="32">
        <f>SUM(F32:F37)</f>
        <v>20240.000000000004</v>
      </c>
      <c r="G38" s="32">
        <f t="shared" ref="G38:H38" si="34">SUM(G32:G37)</f>
        <v>20240.000000000004</v>
      </c>
      <c r="H38" s="32">
        <f t="shared" si="34"/>
        <v>0</v>
      </c>
      <c r="I38" s="32"/>
      <c r="J38" s="32">
        <f>SUM(J32:J37)</f>
        <v>87340</v>
      </c>
      <c r="K38" s="32">
        <f t="shared" ref="K38:L38" si="35">SUM(K32:K37)</f>
        <v>157320</v>
      </c>
      <c r="L38" s="32">
        <f t="shared" si="35"/>
        <v>0</v>
      </c>
      <c r="M38" s="32">
        <f>SUM(M32:M37)</f>
        <v>40480.000000000007</v>
      </c>
      <c r="N38" s="32">
        <f t="shared" ref="N38:O38" si="36">SUM(N32:N37)</f>
        <v>40480.000000000007</v>
      </c>
      <c r="O38" s="32">
        <f t="shared" si="36"/>
        <v>0</v>
      </c>
    </row>
    <row r="39" spans="1:15" x14ac:dyDescent="0.15">
      <c r="A39" s="21" t="s">
        <v>102</v>
      </c>
      <c r="B39" s="81"/>
      <c r="C39" s="81"/>
      <c r="D39" s="81"/>
      <c r="E39" s="81"/>
      <c r="F39" s="81"/>
      <c r="G39" s="81"/>
      <c r="H39" s="81"/>
      <c r="I39" s="82"/>
      <c r="J39" s="81"/>
      <c r="K39" s="81"/>
      <c r="L39" s="81"/>
      <c r="M39" s="81"/>
      <c r="N39" s="81"/>
      <c r="O39" s="81"/>
    </row>
    <row r="40" spans="1:15" x14ac:dyDescent="0.15">
      <c r="A40" s="83" t="s">
        <v>71</v>
      </c>
      <c r="B40" s="65"/>
      <c r="C40" s="86">
        <f>C24*(F5+I5)</f>
        <v>9671.0477633477658</v>
      </c>
      <c r="D40" s="86">
        <f>D24*(F5+I5)</f>
        <v>8722.3057359307386</v>
      </c>
      <c r="E40" s="86">
        <f>E24*(F5+I5)</f>
        <v>0</v>
      </c>
      <c r="F40" s="86">
        <f>F24*O5</f>
        <v>5276.2</v>
      </c>
      <c r="G40" s="86">
        <f>G24*O5</f>
        <v>5276.2</v>
      </c>
      <c r="H40" s="86">
        <f>H24*O5</f>
        <v>0</v>
      </c>
      <c r="I40" s="86"/>
      <c r="J40" s="86">
        <f>J24*(F5+I5)</f>
        <v>13466.015873015878</v>
      </c>
      <c r="K40" s="86">
        <f>K24*(F5+I5)</f>
        <v>17444.611471861477</v>
      </c>
      <c r="L40" s="86">
        <f>L24*(F5+I5)</f>
        <v>0</v>
      </c>
      <c r="M40" s="86">
        <f>M24*O5</f>
        <v>10552.4</v>
      </c>
      <c r="N40" s="86">
        <f>N24*O5</f>
        <v>10552.4</v>
      </c>
      <c r="O40" s="86">
        <f>O24*O5</f>
        <v>0</v>
      </c>
    </row>
    <row r="41" spans="1:15" x14ac:dyDescent="0.15">
      <c r="A41" s="84" t="s">
        <v>72</v>
      </c>
      <c r="B41" s="25"/>
      <c r="C41" s="86">
        <f t="shared" ref="C41:C45" si="37">C25*(F6+I6)</f>
        <v>4281.3173586976409</v>
      </c>
      <c r="D41" s="86">
        <f t="shared" ref="D41:D45" si="38">D25*(F6+I6)</f>
        <v>2574.2098042802272</v>
      </c>
      <c r="E41" s="86">
        <f t="shared" ref="E41:E44" si="39">E25*(F6+I6)</f>
        <v>0</v>
      </c>
      <c r="F41" s="86">
        <f t="shared" ref="F41:F45" si="40">F25*O6</f>
        <v>1217.7894736842106</v>
      </c>
      <c r="G41" s="86">
        <f>G25*O6</f>
        <v>1217.7894736842106</v>
      </c>
      <c r="H41" s="86">
        <f t="shared" ref="H41:H45" si="41">H25*O6</f>
        <v>0</v>
      </c>
      <c r="I41" s="28"/>
      <c r="J41" s="86">
        <f t="shared" ref="J41:J45" si="42">J25*(F6+I6)</f>
        <v>5961.327967806842</v>
      </c>
      <c r="K41" s="86">
        <f t="shared" ref="K41:K45" si="43">K25*(F6+I6)</f>
        <v>5148.4196085604544</v>
      </c>
      <c r="L41" s="86">
        <f t="shared" ref="L41:L45" si="44">L25*(F6+I6)</f>
        <v>0</v>
      </c>
      <c r="M41" s="86">
        <f>M25*O6</f>
        <v>2435.5789473684213</v>
      </c>
      <c r="N41" s="86">
        <f t="shared" ref="N41:N45" si="45">N25*O6</f>
        <v>2435.5789473684213</v>
      </c>
      <c r="O41" s="86">
        <f t="shared" ref="O41:O45" si="46">O25*O6</f>
        <v>0</v>
      </c>
    </row>
    <row r="42" spans="1:15" x14ac:dyDescent="0.15">
      <c r="A42" s="84" t="s">
        <v>73</v>
      </c>
      <c r="B42" s="25"/>
      <c r="C42" s="86">
        <f>C26*(F7+I7)</f>
        <v>4101.2788153178644</v>
      </c>
      <c r="D42" s="86">
        <f t="shared" si="38"/>
        <v>2465.9587813620069</v>
      </c>
      <c r="E42" s="86">
        <f t="shared" si="39"/>
        <v>0</v>
      </c>
      <c r="F42" s="86">
        <f>F26*O7</f>
        <v>0</v>
      </c>
      <c r="G42" s="86">
        <f t="shared" ref="G42:G45" si="47">G26*O7</f>
        <v>0</v>
      </c>
      <c r="H42" s="86">
        <f t="shared" si="41"/>
        <v>0</v>
      </c>
      <c r="I42" s="28"/>
      <c r="J42" s="86">
        <f>J26*(F7+I7)</f>
        <v>5710.6413884172789</v>
      </c>
      <c r="K42" s="86">
        <f t="shared" si="43"/>
        <v>4931.9175627240138</v>
      </c>
      <c r="L42" s="86">
        <f t="shared" si="44"/>
        <v>0</v>
      </c>
      <c r="M42" s="86">
        <f>M26*O7</f>
        <v>0</v>
      </c>
      <c r="N42" s="86">
        <f>N26*O7</f>
        <v>0</v>
      </c>
      <c r="O42" s="86">
        <f>O26*O7</f>
        <v>0</v>
      </c>
    </row>
    <row r="43" spans="1:15" x14ac:dyDescent="0.15">
      <c r="A43" s="84" t="s">
        <v>74</v>
      </c>
      <c r="B43" s="25"/>
      <c r="C43" s="86">
        <f t="shared" si="37"/>
        <v>1616.5613526570048</v>
      </c>
      <c r="D43" s="86">
        <f>D27*(F8+I8)</f>
        <v>1943.9661835748793</v>
      </c>
      <c r="E43" s="86">
        <f t="shared" si="39"/>
        <v>0</v>
      </c>
      <c r="F43" s="86">
        <f>F27*O8</f>
        <v>0</v>
      </c>
      <c r="G43" s="86">
        <f t="shared" si="47"/>
        <v>0</v>
      </c>
      <c r="H43" s="86">
        <f>H27*O8</f>
        <v>0</v>
      </c>
      <c r="I43" s="28"/>
      <c r="J43" s="86">
        <f t="shared" si="42"/>
        <v>2250.9082125603868</v>
      </c>
      <c r="K43" s="86">
        <f t="shared" si="43"/>
        <v>3887.9323671497586</v>
      </c>
      <c r="L43" s="86">
        <f>L27*(F8+I8)</f>
        <v>0</v>
      </c>
      <c r="M43" s="86">
        <f t="shared" ref="M43:M45" si="48">M27*O8</f>
        <v>0</v>
      </c>
      <c r="N43" s="86">
        <f t="shared" si="45"/>
        <v>0</v>
      </c>
      <c r="O43" s="86">
        <f t="shared" si="46"/>
        <v>0</v>
      </c>
    </row>
    <row r="44" spans="1:15" x14ac:dyDescent="0.15">
      <c r="A44" s="84" t="s">
        <v>75</v>
      </c>
      <c r="B44" s="25"/>
      <c r="C44" s="86">
        <f t="shared" si="37"/>
        <v>0</v>
      </c>
      <c r="D44" s="86">
        <f t="shared" si="38"/>
        <v>0</v>
      </c>
      <c r="E44" s="86">
        <f t="shared" si="39"/>
        <v>0</v>
      </c>
      <c r="F44" s="86">
        <f>F28*O9</f>
        <v>0</v>
      </c>
      <c r="G44" s="86">
        <f t="shared" si="47"/>
        <v>0</v>
      </c>
      <c r="H44" s="86">
        <f t="shared" si="41"/>
        <v>0</v>
      </c>
      <c r="I44" s="28"/>
      <c r="J44" s="86">
        <f t="shared" si="42"/>
        <v>0</v>
      </c>
      <c r="K44" s="86">
        <f t="shared" si="43"/>
        <v>0</v>
      </c>
      <c r="L44" s="86">
        <f t="shared" si="44"/>
        <v>0</v>
      </c>
      <c r="M44" s="86">
        <f t="shared" si="48"/>
        <v>0</v>
      </c>
      <c r="N44" s="86">
        <f t="shared" si="45"/>
        <v>0</v>
      </c>
      <c r="O44" s="86">
        <f t="shared" si="46"/>
        <v>0</v>
      </c>
    </row>
    <row r="45" spans="1:15" x14ac:dyDescent="0.15">
      <c r="A45" s="84" t="s">
        <v>63</v>
      </c>
      <c r="B45" s="25"/>
      <c r="C45" s="86">
        <f t="shared" si="37"/>
        <v>3950</v>
      </c>
      <c r="D45" s="86">
        <f t="shared" si="38"/>
        <v>19000</v>
      </c>
      <c r="E45" s="86">
        <f>E29*(F10+I10)</f>
        <v>0</v>
      </c>
      <c r="F45" s="86">
        <f t="shared" si="40"/>
        <v>0</v>
      </c>
      <c r="G45" s="86">
        <f t="shared" si="47"/>
        <v>0</v>
      </c>
      <c r="H45" s="86">
        <f t="shared" si="41"/>
        <v>0</v>
      </c>
      <c r="I45" s="28"/>
      <c r="J45" s="86">
        <f t="shared" si="42"/>
        <v>5500</v>
      </c>
      <c r="K45" s="86">
        <f t="shared" si="43"/>
        <v>38000</v>
      </c>
      <c r="L45" s="86">
        <f t="shared" si="44"/>
        <v>0</v>
      </c>
      <c r="M45" s="86">
        <f t="shared" si="48"/>
        <v>0</v>
      </c>
      <c r="N45" s="86">
        <f t="shared" si="45"/>
        <v>0</v>
      </c>
      <c r="O45" s="86">
        <f t="shared" si="46"/>
        <v>0</v>
      </c>
    </row>
    <row r="46" spans="1:15" x14ac:dyDescent="0.15">
      <c r="A46" s="85" t="s">
        <v>19</v>
      </c>
      <c r="B46" s="29"/>
      <c r="C46" s="32">
        <f>SUM(C40:C45)</f>
        <v>23620.205290020276</v>
      </c>
      <c r="D46" s="32">
        <f t="shared" ref="D46:E46" si="49">SUM(D40:D45)</f>
        <v>34706.440505147853</v>
      </c>
      <c r="E46" s="32">
        <f t="shared" si="49"/>
        <v>0</v>
      </c>
      <c r="F46" s="32">
        <f>SUM(F40:F45)</f>
        <v>6493.9894736842107</v>
      </c>
      <c r="G46" s="32">
        <f t="shared" ref="G46:H46" si="50">SUM(G40:G45)</f>
        <v>6493.9894736842107</v>
      </c>
      <c r="H46" s="32">
        <f t="shared" si="50"/>
        <v>0</v>
      </c>
      <c r="I46" s="32"/>
      <c r="J46" s="32">
        <f>SUM(J40:J45)</f>
        <v>32888.893441800385</v>
      </c>
      <c r="K46" s="32">
        <f t="shared" ref="K46:L46" si="51">SUM(K40:K45)</f>
        <v>69412.881010295707</v>
      </c>
      <c r="L46" s="32">
        <f t="shared" si="51"/>
        <v>0</v>
      </c>
      <c r="M46" s="32">
        <f>SUM(M40:M45)</f>
        <v>12987.978947368421</v>
      </c>
      <c r="N46" s="32">
        <f t="shared" ref="N46:O46" si="52">SUM(N40:N45)</f>
        <v>12987.978947368421</v>
      </c>
      <c r="O46" s="32">
        <f t="shared" si="52"/>
        <v>0</v>
      </c>
    </row>
  </sheetData>
  <mergeCells count="16">
    <mergeCell ref="A1:P1"/>
    <mergeCell ref="A13:O13"/>
    <mergeCell ref="E3:G3"/>
    <mergeCell ref="H3:J3"/>
    <mergeCell ref="K3:P3"/>
    <mergeCell ref="J15:O15"/>
    <mergeCell ref="M16:O16"/>
    <mergeCell ref="J16:L16"/>
    <mergeCell ref="F16:H16"/>
    <mergeCell ref="C16:E16"/>
    <mergeCell ref="A15:A17"/>
    <mergeCell ref="B15:B17"/>
    <mergeCell ref="A3:A4"/>
    <mergeCell ref="B3:D3"/>
    <mergeCell ref="I15:I17"/>
    <mergeCell ref="C15:H15"/>
  </mergeCells>
  <phoneticPr fontId="2"/>
  <printOptions horizontalCentered="1"/>
  <pageMargins left="0.70866141732283472" right="0.70866141732283472" top="0.74803149606299213" bottom="0.74803149606299213" header="0.31496062992125984" footer="0.31496062992125984"/>
  <pageSetup paperSize="9" scale="86" orientation="landscape" cellComments="asDisplayed" r:id="rId1"/>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view="pageBreakPreview" zoomScaleNormal="100" zoomScaleSheetLayoutView="100" workbookViewId="0">
      <selection sqref="A1:O1"/>
    </sheetView>
  </sheetViews>
  <sheetFormatPr defaultRowHeight="13.5" x14ac:dyDescent="0.15"/>
  <cols>
    <col min="1" max="15" width="10.75" customWidth="1"/>
  </cols>
  <sheetData>
    <row r="1" spans="1:15" x14ac:dyDescent="0.15">
      <c r="A1" s="159" t="s">
        <v>220</v>
      </c>
      <c r="B1" s="159"/>
      <c r="C1" s="159"/>
      <c r="D1" s="159"/>
      <c r="E1" s="159"/>
      <c r="F1" s="159"/>
      <c r="G1" s="159"/>
      <c r="H1" s="159"/>
      <c r="I1" s="159"/>
      <c r="J1" s="159"/>
      <c r="K1" s="159"/>
      <c r="L1" s="159"/>
      <c r="M1" s="159"/>
      <c r="N1" s="159"/>
      <c r="O1" s="159"/>
    </row>
    <row r="3" spans="1:15" x14ac:dyDescent="0.15">
      <c r="A3" t="s">
        <v>164</v>
      </c>
      <c r="H3" s="99" t="s">
        <v>141</v>
      </c>
      <c r="K3" t="s">
        <v>166</v>
      </c>
    </row>
    <row r="4" spans="1:15" x14ac:dyDescent="0.15">
      <c r="A4" s="101" t="s">
        <v>165</v>
      </c>
      <c r="B4" s="93" t="s">
        <v>131</v>
      </c>
      <c r="C4" s="93" t="s">
        <v>138</v>
      </c>
      <c r="D4" s="93" t="s">
        <v>132</v>
      </c>
      <c r="E4" s="140" t="s">
        <v>142</v>
      </c>
      <c r="F4" s="93" t="s">
        <v>135</v>
      </c>
      <c r="G4" s="93" t="s">
        <v>134</v>
      </c>
      <c r="H4" s="93" t="s">
        <v>143</v>
      </c>
      <c r="K4" t="s">
        <v>144</v>
      </c>
      <c r="L4" s="103" t="s">
        <v>140</v>
      </c>
      <c r="N4" s="114"/>
    </row>
    <row r="5" spans="1:15" x14ac:dyDescent="0.15">
      <c r="A5" s="106">
        <v>11111</v>
      </c>
      <c r="B5" s="106" t="s">
        <v>139</v>
      </c>
      <c r="C5" s="106">
        <v>55</v>
      </c>
      <c r="D5" s="107">
        <v>400000</v>
      </c>
      <c r="E5" s="107">
        <v>410000</v>
      </c>
      <c r="F5" s="100">
        <f>IF(C5&gt;=40,ROUND(E5*$M$8,0),ROUND(E5*$M$7,0))</f>
        <v>23452</v>
      </c>
      <c r="G5" s="100">
        <f>ROUND(E5*$M$9,0)</f>
        <v>37515</v>
      </c>
      <c r="H5" s="100">
        <f>IF(G5&gt;=1,ROUND(E5*$M$10,0),0)</f>
        <v>1476</v>
      </c>
      <c r="K5" s="163" t="s">
        <v>145</v>
      </c>
      <c r="L5" s="163"/>
      <c r="M5" s="104">
        <f>6/1000</f>
        <v>6.0000000000000001E-3</v>
      </c>
      <c r="N5" s="113"/>
    </row>
    <row r="6" spans="1:15" x14ac:dyDescent="0.15">
      <c r="A6" s="106"/>
      <c r="B6" s="106"/>
      <c r="C6" s="106"/>
      <c r="D6" s="107"/>
      <c r="E6" s="107"/>
      <c r="F6" s="100">
        <f>IF(C6&gt;=40,ROUND(E6*$M$8,0),ROUND(E6*$M$7,0))</f>
        <v>0</v>
      </c>
      <c r="G6" s="100">
        <f>ROUND(E6*$M$9,0)</f>
        <v>0</v>
      </c>
      <c r="H6" s="100">
        <f t="shared" ref="H6:H9" si="0">IF(G6&gt;=1,ROUND(E6*$M$10,0),0)</f>
        <v>0</v>
      </c>
      <c r="K6" s="163" t="s">
        <v>146</v>
      </c>
      <c r="L6" s="163"/>
      <c r="M6" s="104">
        <f>3/1000</f>
        <v>3.0000000000000001E-3</v>
      </c>
      <c r="N6" s="113"/>
    </row>
    <row r="7" spans="1:15" x14ac:dyDescent="0.15">
      <c r="A7" s="106"/>
      <c r="B7" s="106"/>
      <c r="C7" s="106"/>
      <c r="D7" s="107"/>
      <c r="E7" s="107"/>
      <c r="F7" s="100">
        <f>IF(C7&gt;=40,ROUND(E7*$M$8,0),ROUND(E7*$M$7,0))</f>
        <v>0</v>
      </c>
      <c r="G7" s="100">
        <f>ROUND(E7*$M$9,0)</f>
        <v>0</v>
      </c>
      <c r="H7" s="100">
        <f t="shared" si="0"/>
        <v>0</v>
      </c>
      <c r="K7" s="102" t="s">
        <v>149</v>
      </c>
      <c r="L7" s="102"/>
      <c r="M7" s="105">
        <f>9.64%/2</f>
        <v>4.82E-2</v>
      </c>
      <c r="N7" s="113"/>
    </row>
    <row r="8" spans="1:15" x14ac:dyDescent="0.15">
      <c r="A8" s="106"/>
      <c r="B8" s="106"/>
      <c r="C8" s="106"/>
      <c r="D8" s="107"/>
      <c r="E8" s="107"/>
      <c r="F8" s="100">
        <f>IF(C8&gt;=40,ROUND(E8*$M$8,0),ROUND(E8*$M$7,0))</f>
        <v>0</v>
      </c>
      <c r="G8" s="100">
        <f>ROUND(E8*$M$9,0)</f>
        <v>0</v>
      </c>
      <c r="H8" s="100">
        <f t="shared" si="0"/>
        <v>0</v>
      </c>
      <c r="K8" s="102" t="s">
        <v>150</v>
      </c>
      <c r="L8" s="102"/>
      <c r="M8" s="105">
        <f>11.44%/2</f>
        <v>5.7200000000000001E-2</v>
      </c>
      <c r="N8" s="113"/>
    </row>
    <row r="9" spans="1:15" x14ac:dyDescent="0.15">
      <c r="A9" s="106"/>
      <c r="B9" s="106"/>
      <c r="C9" s="106"/>
      <c r="D9" s="107"/>
      <c r="E9" s="107"/>
      <c r="F9" s="100">
        <f>IF(C9&gt;=40,ROUND(E9*$M$8,0),ROUND(E9*$M$7,0))</f>
        <v>0</v>
      </c>
      <c r="G9" s="100">
        <f>ROUND(E9*$M$9,0)</f>
        <v>0</v>
      </c>
      <c r="H9" s="100">
        <f t="shared" si="0"/>
        <v>0</v>
      </c>
      <c r="K9" s="102" t="s">
        <v>148</v>
      </c>
      <c r="L9" s="102"/>
      <c r="M9" s="105">
        <f>18.3%/2</f>
        <v>9.1499999999999998E-2</v>
      </c>
      <c r="N9" s="113"/>
    </row>
    <row r="10" spans="1:15" x14ac:dyDescent="0.15">
      <c r="A10" s="161" t="s">
        <v>19</v>
      </c>
      <c r="B10" s="161"/>
      <c r="C10" s="161"/>
      <c r="D10" s="100">
        <f>SUM(D5:D9)</f>
        <v>400000</v>
      </c>
      <c r="E10" s="100">
        <f>SUM(E5:E9)</f>
        <v>410000</v>
      </c>
      <c r="F10" s="100">
        <f>SUM(F5:F9)</f>
        <v>23452</v>
      </c>
      <c r="G10" s="100">
        <f>SUM(G5:G9)</f>
        <v>37515</v>
      </c>
      <c r="H10" s="100">
        <f>SUM(H5:H9)</f>
        <v>1476</v>
      </c>
      <c r="K10" s="102" t="s">
        <v>206</v>
      </c>
      <c r="L10" s="102"/>
      <c r="M10" s="105">
        <v>3.5999999999999999E-3</v>
      </c>
      <c r="N10" s="113"/>
    </row>
    <row r="11" spans="1:15" x14ac:dyDescent="0.15">
      <c r="F11" s="162" t="s">
        <v>159</v>
      </c>
      <c r="G11" s="162"/>
      <c r="H11" s="112">
        <f>SUM(F10:H10)</f>
        <v>62443</v>
      </c>
    </row>
    <row r="13" spans="1:15" x14ac:dyDescent="0.15">
      <c r="A13" t="s">
        <v>147</v>
      </c>
      <c r="J13" s="99" t="s">
        <v>141</v>
      </c>
    </row>
    <row r="14" spans="1:15" x14ac:dyDescent="0.15">
      <c r="A14" s="101" t="s">
        <v>130</v>
      </c>
      <c r="B14" s="93" t="s">
        <v>131</v>
      </c>
      <c r="C14" s="93" t="s">
        <v>138</v>
      </c>
      <c r="D14" s="93" t="s">
        <v>132</v>
      </c>
      <c r="E14" s="93" t="s">
        <v>142</v>
      </c>
      <c r="F14" s="93" t="s">
        <v>135</v>
      </c>
      <c r="G14" s="93" t="s">
        <v>134</v>
      </c>
      <c r="H14" s="93" t="s">
        <v>136</v>
      </c>
      <c r="I14" s="93" t="s">
        <v>137</v>
      </c>
      <c r="J14" s="93" t="s">
        <v>143</v>
      </c>
    </row>
    <row r="15" spans="1:15" x14ac:dyDescent="0.15">
      <c r="A15" s="106">
        <v>11111</v>
      </c>
      <c r="B15" s="106" t="s">
        <v>139</v>
      </c>
      <c r="C15" s="106">
        <v>48</v>
      </c>
      <c r="D15" s="107">
        <v>350000</v>
      </c>
      <c r="E15" s="107">
        <v>340000</v>
      </c>
      <c r="F15" s="100">
        <f t="shared" ref="F15:F24" si="1">IF(C15&gt;=40,ROUND(E15*$M$8,0),ROUND(E15*$M$7,0))</f>
        <v>19448</v>
      </c>
      <c r="G15" s="100">
        <f t="shared" ref="G15:G24" si="2">ROUND(E15*$M$9,0)</f>
        <v>31110</v>
      </c>
      <c r="H15" s="100">
        <f t="shared" ref="H15:H24" si="3">ROUND(E15*$M$5,0)</f>
        <v>2040</v>
      </c>
      <c r="I15" s="100">
        <f t="shared" ref="I15:I24" si="4">ROUND(E15*$M$6,0)</f>
        <v>1020</v>
      </c>
      <c r="J15" s="100">
        <f>IF(G15&gt;=1,ROUND(E15*$M$10,0),0)</f>
        <v>1224</v>
      </c>
    </row>
    <row r="16" spans="1:15" x14ac:dyDescent="0.15">
      <c r="A16" s="106"/>
      <c r="B16" s="106"/>
      <c r="C16" s="106"/>
      <c r="D16" s="107"/>
      <c r="E16" s="107"/>
      <c r="F16" s="100">
        <f t="shared" si="1"/>
        <v>0</v>
      </c>
      <c r="G16" s="100">
        <f t="shared" si="2"/>
        <v>0</v>
      </c>
      <c r="H16" s="100">
        <f t="shared" si="3"/>
        <v>0</v>
      </c>
      <c r="I16" s="100">
        <f t="shared" si="4"/>
        <v>0</v>
      </c>
      <c r="J16" s="100">
        <f>IF(G16&gt;=1,ROUND(E16*$M$10,0),0)</f>
        <v>0</v>
      </c>
    </row>
    <row r="17" spans="1:15" x14ac:dyDescent="0.15">
      <c r="A17" s="106"/>
      <c r="B17" s="106"/>
      <c r="C17" s="106"/>
      <c r="D17" s="107"/>
      <c r="E17" s="107"/>
      <c r="F17" s="100">
        <f t="shared" si="1"/>
        <v>0</v>
      </c>
      <c r="G17" s="100">
        <f t="shared" si="2"/>
        <v>0</v>
      </c>
      <c r="H17" s="100">
        <f t="shared" si="3"/>
        <v>0</v>
      </c>
      <c r="I17" s="100">
        <f t="shared" si="4"/>
        <v>0</v>
      </c>
      <c r="J17" s="100">
        <f t="shared" ref="J17:J24" si="5">IF(G17&gt;=1,ROUND(E17*$M$10,0),0)</f>
        <v>0</v>
      </c>
    </row>
    <row r="18" spans="1:15" x14ac:dyDescent="0.15">
      <c r="A18" s="106"/>
      <c r="B18" s="106"/>
      <c r="C18" s="106"/>
      <c r="D18" s="107"/>
      <c r="E18" s="107"/>
      <c r="F18" s="100">
        <f t="shared" si="1"/>
        <v>0</v>
      </c>
      <c r="G18" s="100">
        <f t="shared" si="2"/>
        <v>0</v>
      </c>
      <c r="H18" s="100">
        <f t="shared" si="3"/>
        <v>0</v>
      </c>
      <c r="I18" s="100">
        <f t="shared" si="4"/>
        <v>0</v>
      </c>
      <c r="J18" s="100">
        <f t="shared" si="5"/>
        <v>0</v>
      </c>
    </row>
    <row r="19" spans="1:15" x14ac:dyDescent="0.15">
      <c r="A19" s="106"/>
      <c r="B19" s="106"/>
      <c r="C19" s="106"/>
      <c r="D19" s="107"/>
      <c r="E19" s="107"/>
      <c r="F19" s="100">
        <f t="shared" si="1"/>
        <v>0</v>
      </c>
      <c r="G19" s="100">
        <f t="shared" si="2"/>
        <v>0</v>
      </c>
      <c r="H19" s="100">
        <f t="shared" si="3"/>
        <v>0</v>
      </c>
      <c r="I19" s="100">
        <f t="shared" si="4"/>
        <v>0</v>
      </c>
      <c r="J19" s="100">
        <f t="shared" si="5"/>
        <v>0</v>
      </c>
    </row>
    <row r="20" spans="1:15" x14ac:dyDescent="0.15">
      <c r="A20" s="106"/>
      <c r="B20" s="106"/>
      <c r="C20" s="106"/>
      <c r="D20" s="107"/>
      <c r="E20" s="107"/>
      <c r="F20" s="100">
        <f t="shared" si="1"/>
        <v>0</v>
      </c>
      <c r="G20" s="100">
        <f t="shared" si="2"/>
        <v>0</v>
      </c>
      <c r="H20" s="100">
        <f t="shared" si="3"/>
        <v>0</v>
      </c>
      <c r="I20" s="100">
        <f t="shared" si="4"/>
        <v>0</v>
      </c>
      <c r="J20" s="100">
        <f t="shared" si="5"/>
        <v>0</v>
      </c>
    </row>
    <row r="21" spans="1:15" x14ac:dyDescent="0.15">
      <c r="A21" s="106"/>
      <c r="B21" s="106"/>
      <c r="C21" s="106"/>
      <c r="D21" s="107"/>
      <c r="E21" s="107"/>
      <c r="F21" s="100">
        <f t="shared" si="1"/>
        <v>0</v>
      </c>
      <c r="G21" s="100">
        <f t="shared" si="2"/>
        <v>0</v>
      </c>
      <c r="H21" s="100">
        <f t="shared" si="3"/>
        <v>0</v>
      </c>
      <c r="I21" s="100">
        <f t="shared" si="4"/>
        <v>0</v>
      </c>
      <c r="J21" s="100">
        <f t="shared" si="5"/>
        <v>0</v>
      </c>
    </row>
    <row r="22" spans="1:15" x14ac:dyDescent="0.15">
      <c r="A22" s="106"/>
      <c r="B22" s="106"/>
      <c r="C22" s="106"/>
      <c r="D22" s="107"/>
      <c r="E22" s="107"/>
      <c r="F22" s="100">
        <f t="shared" si="1"/>
        <v>0</v>
      </c>
      <c r="G22" s="100">
        <f t="shared" si="2"/>
        <v>0</v>
      </c>
      <c r="H22" s="100">
        <f t="shared" si="3"/>
        <v>0</v>
      </c>
      <c r="I22" s="100">
        <f t="shared" si="4"/>
        <v>0</v>
      </c>
      <c r="J22" s="100">
        <f t="shared" si="5"/>
        <v>0</v>
      </c>
    </row>
    <row r="23" spans="1:15" x14ac:dyDescent="0.15">
      <c r="A23" s="106"/>
      <c r="B23" s="106"/>
      <c r="C23" s="106"/>
      <c r="D23" s="107"/>
      <c r="E23" s="107"/>
      <c r="F23" s="100">
        <f t="shared" si="1"/>
        <v>0</v>
      </c>
      <c r="G23" s="100">
        <f t="shared" si="2"/>
        <v>0</v>
      </c>
      <c r="H23" s="100">
        <f t="shared" si="3"/>
        <v>0</v>
      </c>
      <c r="I23" s="100">
        <f t="shared" si="4"/>
        <v>0</v>
      </c>
      <c r="J23" s="100">
        <f t="shared" si="5"/>
        <v>0</v>
      </c>
    </row>
    <row r="24" spans="1:15" x14ac:dyDescent="0.15">
      <c r="A24" s="106"/>
      <c r="B24" s="106"/>
      <c r="C24" s="106"/>
      <c r="D24" s="107"/>
      <c r="E24" s="107"/>
      <c r="F24" s="100">
        <f t="shared" si="1"/>
        <v>0</v>
      </c>
      <c r="G24" s="100">
        <f t="shared" si="2"/>
        <v>0</v>
      </c>
      <c r="H24" s="100">
        <f t="shared" si="3"/>
        <v>0</v>
      </c>
      <c r="I24" s="100">
        <f t="shared" si="4"/>
        <v>0</v>
      </c>
      <c r="J24" s="100">
        <f t="shared" si="5"/>
        <v>0</v>
      </c>
    </row>
    <row r="25" spans="1:15" x14ac:dyDescent="0.15">
      <c r="A25" s="161" t="s">
        <v>19</v>
      </c>
      <c r="B25" s="161"/>
      <c r="C25" s="161"/>
      <c r="D25" s="100">
        <f>SUM(D15:D24)</f>
        <v>350000</v>
      </c>
      <c r="E25" s="100">
        <f t="shared" ref="E25:J25" si="6">SUM(E15:E24)</f>
        <v>340000</v>
      </c>
      <c r="F25" s="100">
        <f t="shared" si="6"/>
        <v>19448</v>
      </c>
      <c r="G25" s="100">
        <f t="shared" si="6"/>
        <v>31110</v>
      </c>
      <c r="H25" s="100">
        <f t="shared" si="6"/>
        <v>2040</v>
      </c>
      <c r="I25" s="100">
        <f t="shared" si="6"/>
        <v>1020</v>
      </c>
      <c r="J25" s="100">
        <f t="shared" si="6"/>
        <v>1224</v>
      </c>
    </row>
    <row r="26" spans="1:15" x14ac:dyDescent="0.15">
      <c r="H26" s="162" t="s">
        <v>159</v>
      </c>
      <c r="I26" s="162"/>
      <c r="J26" s="112">
        <f>SUM(F25:J25)</f>
        <v>54842</v>
      </c>
    </row>
    <row r="27" spans="1:15" x14ac:dyDescent="0.15">
      <c r="A27" t="s">
        <v>151</v>
      </c>
      <c r="O27" s="99" t="s">
        <v>156</v>
      </c>
    </row>
    <row r="28" spans="1:15" x14ac:dyDescent="0.15">
      <c r="A28" s="101" t="s">
        <v>130</v>
      </c>
      <c r="B28" s="93" t="s">
        <v>131</v>
      </c>
      <c r="C28" s="93" t="s">
        <v>138</v>
      </c>
      <c r="D28" s="93" t="s">
        <v>152</v>
      </c>
      <c r="E28" s="93" t="s">
        <v>153</v>
      </c>
      <c r="F28" s="93" t="s">
        <v>154</v>
      </c>
      <c r="G28" s="93" t="s">
        <v>155</v>
      </c>
      <c r="H28" s="93" t="s">
        <v>133</v>
      </c>
      <c r="I28" s="93" t="s">
        <v>132</v>
      </c>
      <c r="J28" s="93" t="s">
        <v>142</v>
      </c>
      <c r="K28" s="93" t="s">
        <v>135</v>
      </c>
      <c r="L28" s="93" t="s">
        <v>134</v>
      </c>
      <c r="M28" s="93" t="s">
        <v>136</v>
      </c>
      <c r="N28" s="93" t="s">
        <v>137</v>
      </c>
      <c r="O28" s="93" t="s">
        <v>143</v>
      </c>
    </row>
    <row r="29" spans="1:15" x14ac:dyDescent="0.15">
      <c r="A29" s="106">
        <v>11111</v>
      </c>
      <c r="B29" s="106" t="s">
        <v>139</v>
      </c>
      <c r="C29" s="106">
        <v>49</v>
      </c>
      <c r="D29" s="107">
        <v>880</v>
      </c>
      <c r="E29" s="110">
        <v>4</v>
      </c>
      <c r="F29" s="107">
        <v>5</v>
      </c>
      <c r="G29" s="111">
        <f>E29*F29</f>
        <v>20</v>
      </c>
      <c r="H29" s="108" t="str">
        <f t="shared" ref="H29:H48" si="7">IF(C29="","-",IF(C29&gt;=40,IF(G29&gt;=30,"すべて加入",IF(G29&gt;=20,"雇用のみ","加入不要")),IF(G29&gt;=30,"すべて加入",IF(G29&gt;=20,"雇用のみ","加入不要"))))</f>
        <v>雇用のみ</v>
      </c>
      <c r="I29" s="109">
        <f t="shared" ref="I29:I48" si="8">G29*4*D29</f>
        <v>70400</v>
      </c>
      <c r="J29" s="107">
        <v>68000</v>
      </c>
      <c r="K29" s="100">
        <f t="shared" ref="K29:K48" si="9">IF(H29="すべて加入",(IF(C29&gt;=40,ROUND(J29*$M$8,0),ROUND(J29*$M$7,0))),0)</f>
        <v>0</v>
      </c>
      <c r="L29" s="100">
        <f t="shared" ref="L29:L48" si="10">IF(H29="すべて加入",ROUND(J29*$M$9,0),0)</f>
        <v>0</v>
      </c>
      <c r="M29" s="100">
        <f t="shared" ref="M29:M48" si="11">IF(H29="加入不要",0,ROUND(J29*$M$5,0))</f>
        <v>408</v>
      </c>
      <c r="N29" s="100">
        <f t="shared" ref="N29:N48" si="12">ROUND(J29*$M$6,0)</f>
        <v>204</v>
      </c>
      <c r="O29" s="100">
        <f>IF(L29&gt;=1,ROUND(J29*$M$10,0),0)</f>
        <v>0</v>
      </c>
    </row>
    <row r="30" spans="1:15" x14ac:dyDescent="0.15">
      <c r="A30" s="106"/>
      <c r="B30" s="106"/>
      <c r="C30" s="106"/>
      <c r="D30" s="107"/>
      <c r="E30" s="110"/>
      <c r="F30" s="107"/>
      <c r="G30" s="111">
        <f t="shared" ref="G30:G48" si="13">E30*F30</f>
        <v>0</v>
      </c>
      <c r="H30" s="108" t="str">
        <f t="shared" si="7"/>
        <v>-</v>
      </c>
      <c r="I30" s="109">
        <f t="shared" si="8"/>
        <v>0</v>
      </c>
      <c r="J30" s="107"/>
      <c r="K30" s="100">
        <f t="shared" si="9"/>
        <v>0</v>
      </c>
      <c r="L30" s="100">
        <f t="shared" si="10"/>
        <v>0</v>
      </c>
      <c r="M30" s="100">
        <f t="shared" si="11"/>
        <v>0</v>
      </c>
      <c r="N30" s="100">
        <f t="shared" si="12"/>
        <v>0</v>
      </c>
      <c r="O30" s="100">
        <f>IF(L30&gt;=1,ROUND(J30*$M$10,0),0)</f>
        <v>0</v>
      </c>
    </row>
    <row r="31" spans="1:15" x14ac:dyDescent="0.15">
      <c r="A31" s="106"/>
      <c r="B31" s="106"/>
      <c r="C31" s="106"/>
      <c r="D31" s="107"/>
      <c r="E31" s="110"/>
      <c r="F31" s="107"/>
      <c r="G31" s="111">
        <f t="shared" si="13"/>
        <v>0</v>
      </c>
      <c r="H31" s="108" t="str">
        <f t="shared" si="7"/>
        <v>-</v>
      </c>
      <c r="I31" s="109">
        <f t="shared" si="8"/>
        <v>0</v>
      </c>
      <c r="J31" s="107"/>
      <c r="K31" s="100">
        <f t="shared" si="9"/>
        <v>0</v>
      </c>
      <c r="L31" s="100">
        <f t="shared" si="10"/>
        <v>0</v>
      </c>
      <c r="M31" s="100">
        <f t="shared" si="11"/>
        <v>0</v>
      </c>
      <c r="N31" s="100">
        <f t="shared" si="12"/>
        <v>0</v>
      </c>
      <c r="O31" s="100">
        <f t="shared" ref="O31:O48" si="14">IF(L31&gt;=1,ROUND(J31*$M$10,0),0)</f>
        <v>0</v>
      </c>
    </row>
    <row r="32" spans="1:15" x14ac:dyDescent="0.15">
      <c r="A32" s="106"/>
      <c r="B32" s="106"/>
      <c r="C32" s="106"/>
      <c r="D32" s="107"/>
      <c r="E32" s="110"/>
      <c r="F32" s="107"/>
      <c r="G32" s="111">
        <f t="shared" si="13"/>
        <v>0</v>
      </c>
      <c r="H32" s="108" t="str">
        <f t="shared" si="7"/>
        <v>-</v>
      </c>
      <c r="I32" s="109">
        <f t="shared" si="8"/>
        <v>0</v>
      </c>
      <c r="J32" s="107"/>
      <c r="K32" s="100">
        <f t="shared" si="9"/>
        <v>0</v>
      </c>
      <c r="L32" s="100">
        <f t="shared" si="10"/>
        <v>0</v>
      </c>
      <c r="M32" s="100">
        <f t="shared" si="11"/>
        <v>0</v>
      </c>
      <c r="N32" s="100">
        <f t="shared" si="12"/>
        <v>0</v>
      </c>
      <c r="O32" s="100">
        <f t="shared" si="14"/>
        <v>0</v>
      </c>
    </row>
    <row r="33" spans="1:15" x14ac:dyDescent="0.15">
      <c r="A33" s="106"/>
      <c r="B33" s="106"/>
      <c r="C33" s="106"/>
      <c r="D33" s="107"/>
      <c r="E33" s="110"/>
      <c r="F33" s="107"/>
      <c r="G33" s="111">
        <f t="shared" si="13"/>
        <v>0</v>
      </c>
      <c r="H33" s="108" t="str">
        <f t="shared" si="7"/>
        <v>-</v>
      </c>
      <c r="I33" s="109">
        <f t="shared" si="8"/>
        <v>0</v>
      </c>
      <c r="J33" s="107"/>
      <c r="K33" s="100">
        <f t="shared" si="9"/>
        <v>0</v>
      </c>
      <c r="L33" s="100">
        <f t="shared" si="10"/>
        <v>0</v>
      </c>
      <c r="M33" s="100">
        <f t="shared" si="11"/>
        <v>0</v>
      </c>
      <c r="N33" s="100">
        <f t="shared" si="12"/>
        <v>0</v>
      </c>
      <c r="O33" s="100">
        <f t="shared" si="14"/>
        <v>0</v>
      </c>
    </row>
    <row r="34" spans="1:15" x14ac:dyDescent="0.15">
      <c r="A34" s="106"/>
      <c r="B34" s="106"/>
      <c r="C34" s="106"/>
      <c r="D34" s="107"/>
      <c r="E34" s="110"/>
      <c r="F34" s="107"/>
      <c r="G34" s="111">
        <f t="shared" si="13"/>
        <v>0</v>
      </c>
      <c r="H34" s="108" t="str">
        <f t="shared" si="7"/>
        <v>-</v>
      </c>
      <c r="I34" s="109">
        <f t="shared" si="8"/>
        <v>0</v>
      </c>
      <c r="J34" s="107"/>
      <c r="K34" s="100">
        <f t="shared" si="9"/>
        <v>0</v>
      </c>
      <c r="L34" s="100">
        <f t="shared" si="10"/>
        <v>0</v>
      </c>
      <c r="M34" s="100">
        <f t="shared" si="11"/>
        <v>0</v>
      </c>
      <c r="N34" s="100">
        <f t="shared" si="12"/>
        <v>0</v>
      </c>
      <c r="O34" s="100">
        <f t="shared" si="14"/>
        <v>0</v>
      </c>
    </row>
    <row r="35" spans="1:15" x14ac:dyDescent="0.15">
      <c r="A35" s="106"/>
      <c r="B35" s="106"/>
      <c r="C35" s="106"/>
      <c r="D35" s="107"/>
      <c r="E35" s="110"/>
      <c r="F35" s="107"/>
      <c r="G35" s="111">
        <f t="shared" ref="G35:G39" si="15">E35*F35</f>
        <v>0</v>
      </c>
      <c r="H35" s="108" t="str">
        <f t="shared" si="7"/>
        <v>-</v>
      </c>
      <c r="I35" s="109">
        <f t="shared" si="8"/>
        <v>0</v>
      </c>
      <c r="J35" s="107"/>
      <c r="K35" s="100">
        <f t="shared" si="9"/>
        <v>0</v>
      </c>
      <c r="L35" s="100">
        <f t="shared" si="10"/>
        <v>0</v>
      </c>
      <c r="M35" s="100">
        <f t="shared" si="11"/>
        <v>0</v>
      </c>
      <c r="N35" s="100">
        <f t="shared" si="12"/>
        <v>0</v>
      </c>
      <c r="O35" s="100">
        <f t="shared" si="14"/>
        <v>0</v>
      </c>
    </row>
    <row r="36" spans="1:15" x14ac:dyDescent="0.15">
      <c r="A36" s="106"/>
      <c r="B36" s="106"/>
      <c r="C36" s="106"/>
      <c r="D36" s="107"/>
      <c r="E36" s="110"/>
      <c r="F36" s="107"/>
      <c r="G36" s="111">
        <f t="shared" si="15"/>
        <v>0</v>
      </c>
      <c r="H36" s="108" t="str">
        <f t="shared" si="7"/>
        <v>-</v>
      </c>
      <c r="I36" s="109">
        <f t="shared" si="8"/>
        <v>0</v>
      </c>
      <c r="J36" s="107"/>
      <c r="K36" s="100">
        <f t="shared" si="9"/>
        <v>0</v>
      </c>
      <c r="L36" s="100">
        <f t="shared" si="10"/>
        <v>0</v>
      </c>
      <c r="M36" s="100">
        <f t="shared" si="11"/>
        <v>0</v>
      </c>
      <c r="N36" s="100">
        <f t="shared" si="12"/>
        <v>0</v>
      </c>
      <c r="O36" s="100">
        <f t="shared" si="14"/>
        <v>0</v>
      </c>
    </row>
    <row r="37" spans="1:15" x14ac:dyDescent="0.15">
      <c r="A37" s="106"/>
      <c r="B37" s="106"/>
      <c r="C37" s="106"/>
      <c r="D37" s="107"/>
      <c r="E37" s="110"/>
      <c r="F37" s="107"/>
      <c r="G37" s="111">
        <f t="shared" si="15"/>
        <v>0</v>
      </c>
      <c r="H37" s="108" t="str">
        <f t="shared" si="7"/>
        <v>-</v>
      </c>
      <c r="I37" s="109">
        <f t="shared" si="8"/>
        <v>0</v>
      </c>
      <c r="J37" s="107"/>
      <c r="K37" s="100">
        <f t="shared" si="9"/>
        <v>0</v>
      </c>
      <c r="L37" s="100">
        <f t="shared" si="10"/>
        <v>0</v>
      </c>
      <c r="M37" s="100">
        <f t="shared" si="11"/>
        <v>0</v>
      </c>
      <c r="N37" s="100">
        <f t="shared" si="12"/>
        <v>0</v>
      </c>
      <c r="O37" s="100">
        <f t="shared" si="14"/>
        <v>0</v>
      </c>
    </row>
    <row r="38" spans="1:15" x14ac:dyDescent="0.15">
      <c r="A38" s="106"/>
      <c r="B38" s="106"/>
      <c r="C38" s="106"/>
      <c r="D38" s="107"/>
      <c r="E38" s="110"/>
      <c r="F38" s="107"/>
      <c r="G38" s="111">
        <f t="shared" si="15"/>
        <v>0</v>
      </c>
      <c r="H38" s="108" t="str">
        <f t="shared" si="7"/>
        <v>-</v>
      </c>
      <c r="I38" s="109">
        <f t="shared" si="8"/>
        <v>0</v>
      </c>
      <c r="J38" s="107"/>
      <c r="K38" s="100">
        <f t="shared" si="9"/>
        <v>0</v>
      </c>
      <c r="L38" s="100">
        <f t="shared" si="10"/>
        <v>0</v>
      </c>
      <c r="M38" s="100">
        <f t="shared" si="11"/>
        <v>0</v>
      </c>
      <c r="N38" s="100">
        <f t="shared" si="12"/>
        <v>0</v>
      </c>
      <c r="O38" s="100">
        <f t="shared" si="14"/>
        <v>0</v>
      </c>
    </row>
    <row r="39" spans="1:15" x14ac:dyDescent="0.15">
      <c r="A39" s="106"/>
      <c r="B39" s="106"/>
      <c r="C39" s="106"/>
      <c r="D39" s="107"/>
      <c r="E39" s="110"/>
      <c r="F39" s="107"/>
      <c r="G39" s="111">
        <f t="shared" si="15"/>
        <v>0</v>
      </c>
      <c r="H39" s="108" t="str">
        <f t="shared" si="7"/>
        <v>-</v>
      </c>
      <c r="I39" s="109">
        <f t="shared" si="8"/>
        <v>0</v>
      </c>
      <c r="J39" s="107"/>
      <c r="K39" s="100">
        <f t="shared" si="9"/>
        <v>0</v>
      </c>
      <c r="L39" s="100">
        <f t="shared" si="10"/>
        <v>0</v>
      </c>
      <c r="M39" s="100">
        <f t="shared" si="11"/>
        <v>0</v>
      </c>
      <c r="N39" s="100">
        <f t="shared" si="12"/>
        <v>0</v>
      </c>
      <c r="O39" s="100">
        <f t="shared" si="14"/>
        <v>0</v>
      </c>
    </row>
    <row r="40" spans="1:15" x14ac:dyDescent="0.15">
      <c r="A40" s="106"/>
      <c r="B40" s="106"/>
      <c r="C40" s="106"/>
      <c r="D40" s="107"/>
      <c r="E40" s="110"/>
      <c r="F40" s="107"/>
      <c r="G40" s="111">
        <f t="shared" si="13"/>
        <v>0</v>
      </c>
      <c r="H40" s="108" t="str">
        <f t="shared" si="7"/>
        <v>-</v>
      </c>
      <c r="I40" s="109">
        <f t="shared" si="8"/>
        <v>0</v>
      </c>
      <c r="J40" s="107"/>
      <c r="K40" s="100">
        <f t="shared" si="9"/>
        <v>0</v>
      </c>
      <c r="L40" s="100">
        <f t="shared" si="10"/>
        <v>0</v>
      </c>
      <c r="M40" s="100">
        <f t="shared" si="11"/>
        <v>0</v>
      </c>
      <c r="N40" s="100">
        <f t="shared" si="12"/>
        <v>0</v>
      </c>
      <c r="O40" s="100">
        <f t="shared" si="14"/>
        <v>0</v>
      </c>
    </row>
    <row r="41" spans="1:15" x14ac:dyDescent="0.15">
      <c r="A41" s="106"/>
      <c r="B41" s="106"/>
      <c r="C41" s="106"/>
      <c r="D41" s="107"/>
      <c r="E41" s="110"/>
      <c r="F41" s="107"/>
      <c r="G41" s="111">
        <f t="shared" si="13"/>
        <v>0</v>
      </c>
      <c r="H41" s="108" t="str">
        <f t="shared" si="7"/>
        <v>-</v>
      </c>
      <c r="I41" s="109">
        <f t="shared" si="8"/>
        <v>0</v>
      </c>
      <c r="J41" s="107"/>
      <c r="K41" s="100">
        <f t="shared" si="9"/>
        <v>0</v>
      </c>
      <c r="L41" s="100">
        <f t="shared" si="10"/>
        <v>0</v>
      </c>
      <c r="M41" s="100">
        <f t="shared" si="11"/>
        <v>0</v>
      </c>
      <c r="N41" s="100">
        <f t="shared" si="12"/>
        <v>0</v>
      </c>
      <c r="O41" s="100">
        <f t="shared" si="14"/>
        <v>0</v>
      </c>
    </row>
    <row r="42" spans="1:15" x14ac:dyDescent="0.15">
      <c r="A42" s="106"/>
      <c r="B42" s="106"/>
      <c r="C42" s="106"/>
      <c r="D42" s="107"/>
      <c r="E42" s="110"/>
      <c r="F42" s="107"/>
      <c r="G42" s="111">
        <f t="shared" ref="G42:G43" si="16">E42*F42</f>
        <v>0</v>
      </c>
      <c r="H42" s="108" t="str">
        <f t="shared" si="7"/>
        <v>-</v>
      </c>
      <c r="I42" s="109">
        <f t="shared" si="8"/>
        <v>0</v>
      </c>
      <c r="J42" s="107"/>
      <c r="K42" s="100">
        <f t="shared" si="9"/>
        <v>0</v>
      </c>
      <c r="L42" s="100">
        <f t="shared" si="10"/>
        <v>0</v>
      </c>
      <c r="M42" s="100">
        <f t="shared" si="11"/>
        <v>0</v>
      </c>
      <c r="N42" s="100">
        <f t="shared" si="12"/>
        <v>0</v>
      </c>
      <c r="O42" s="100">
        <f t="shared" si="14"/>
        <v>0</v>
      </c>
    </row>
    <row r="43" spans="1:15" x14ac:dyDescent="0.15">
      <c r="A43" s="106"/>
      <c r="B43" s="106"/>
      <c r="C43" s="106"/>
      <c r="D43" s="107"/>
      <c r="E43" s="110"/>
      <c r="F43" s="107"/>
      <c r="G43" s="111">
        <f t="shared" si="16"/>
        <v>0</v>
      </c>
      <c r="H43" s="108" t="str">
        <f t="shared" si="7"/>
        <v>-</v>
      </c>
      <c r="I43" s="109">
        <f t="shared" si="8"/>
        <v>0</v>
      </c>
      <c r="J43" s="107"/>
      <c r="K43" s="100">
        <f t="shared" si="9"/>
        <v>0</v>
      </c>
      <c r="L43" s="100">
        <f t="shared" si="10"/>
        <v>0</v>
      </c>
      <c r="M43" s="100">
        <f t="shared" si="11"/>
        <v>0</v>
      </c>
      <c r="N43" s="100">
        <f t="shared" si="12"/>
        <v>0</v>
      </c>
      <c r="O43" s="100">
        <f t="shared" si="14"/>
        <v>0</v>
      </c>
    </row>
    <row r="44" spans="1:15" x14ac:dyDescent="0.15">
      <c r="A44" s="106"/>
      <c r="B44" s="106"/>
      <c r="C44" s="106"/>
      <c r="D44" s="107"/>
      <c r="E44" s="110"/>
      <c r="F44" s="107"/>
      <c r="G44" s="111">
        <f t="shared" ref="G44" si="17">E44*F44</f>
        <v>0</v>
      </c>
      <c r="H44" s="108" t="str">
        <f t="shared" si="7"/>
        <v>-</v>
      </c>
      <c r="I44" s="109">
        <f t="shared" si="8"/>
        <v>0</v>
      </c>
      <c r="J44" s="107"/>
      <c r="K44" s="100">
        <f t="shared" si="9"/>
        <v>0</v>
      </c>
      <c r="L44" s="100">
        <f t="shared" si="10"/>
        <v>0</v>
      </c>
      <c r="M44" s="100">
        <f t="shared" si="11"/>
        <v>0</v>
      </c>
      <c r="N44" s="100">
        <f t="shared" si="12"/>
        <v>0</v>
      </c>
      <c r="O44" s="100">
        <f t="shared" si="14"/>
        <v>0</v>
      </c>
    </row>
    <row r="45" spans="1:15" x14ac:dyDescent="0.15">
      <c r="A45" s="106"/>
      <c r="B45" s="106"/>
      <c r="C45" s="106"/>
      <c r="D45" s="107"/>
      <c r="E45" s="110"/>
      <c r="F45" s="107"/>
      <c r="G45" s="111">
        <f t="shared" si="13"/>
        <v>0</v>
      </c>
      <c r="H45" s="108" t="str">
        <f t="shared" si="7"/>
        <v>-</v>
      </c>
      <c r="I45" s="109">
        <f t="shared" si="8"/>
        <v>0</v>
      </c>
      <c r="J45" s="107"/>
      <c r="K45" s="100">
        <f t="shared" si="9"/>
        <v>0</v>
      </c>
      <c r="L45" s="100">
        <f t="shared" si="10"/>
        <v>0</v>
      </c>
      <c r="M45" s="100">
        <f t="shared" si="11"/>
        <v>0</v>
      </c>
      <c r="N45" s="100">
        <f t="shared" si="12"/>
        <v>0</v>
      </c>
      <c r="O45" s="100">
        <f t="shared" si="14"/>
        <v>0</v>
      </c>
    </row>
    <row r="46" spans="1:15" x14ac:dyDescent="0.15">
      <c r="A46" s="106"/>
      <c r="B46" s="106"/>
      <c r="C46" s="106"/>
      <c r="D46" s="107"/>
      <c r="E46" s="110"/>
      <c r="F46" s="107"/>
      <c r="G46" s="111">
        <f t="shared" si="13"/>
        <v>0</v>
      </c>
      <c r="H46" s="108" t="str">
        <f t="shared" si="7"/>
        <v>-</v>
      </c>
      <c r="I46" s="109">
        <f t="shared" si="8"/>
        <v>0</v>
      </c>
      <c r="J46" s="107"/>
      <c r="K46" s="100">
        <f t="shared" si="9"/>
        <v>0</v>
      </c>
      <c r="L46" s="100">
        <f t="shared" si="10"/>
        <v>0</v>
      </c>
      <c r="M46" s="100">
        <f t="shared" si="11"/>
        <v>0</v>
      </c>
      <c r="N46" s="100">
        <f t="shared" si="12"/>
        <v>0</v>
      </c>
      <c r="O46" s="100">
        <f t="shared" si="14"/>
        <v>0</v>
      </c>
    </row>
    <row r="47" spans="1:15" x14ac:dyDescent="0.15">
      <c r="A47" s="106"/>
      <c r="B47" s="106"/>
      <c r="C47" s="106"/>
      <c r="D47" s="107"/>
      <c r="E47" s="110"/>
      <c r="F47" s="107"/>
      <c r="G47" s="111">
        <f t="shared" si="13"/>
        <v>0</v>
      </c>
      <c r="H47" s="108" t="str">
        <f t="shared" si="7"/>
        <v>-</v>
      </c>
      <c r="I47" s="109">
        <f t="shared" si="8"/>
        <v>0</v>
      </c>
      <c r="J47" s="107"/>
      <c r="K47" s="100">
        <f t="shared" si="9"/>
        <v>0</v>
      </c>
      <c r="L47" s="100">
        <f t="shared" si="10"/>
        <v>0</v>
      </c>
      <c r="M47" s="100">
        <f t="shared" si="11"/>
        <v>0</v>
      </c>
      <c r="N47" s="100">
        <f t="shared" si="12"/>
        <v>0</v>
      </c>
      <c r="O47" s="100">
        <f t="shared" si="14"/>
        <v>0</v>
      </c>
    </row>
    <row r="48" spans="1:15" x14ac:dyDescent="0.15">
      <c r="A48" s="106"/>
      <c r="B48" s="106"/>
      <c r="C48" s="106"/>
      <c r="D48" s="107"/>
      <c r="E48" s="110"/>
      <c r="F48" s="107"/>
      <c r="G48" s="111">
        <f t="shared" si="13"/>
        <v>0</v>
      </c>
      <c r="H48" s="108" t="str">
        <f t="shared" si="7"/>
        <v>-</v>
      </c>
      <c r="I48" s="109">
        <f t="shared" si="8"/>
        <v>0</v>
      </c>
      <c r="J48" s="107"/>
      <c r="K48" s="100">
        <f t="shared" si="9"/>
        <v>0</v>
      </c>
      <c r="L48" s="100">
        <f t="shared" si="10"/>
        <v>0</v>
      </c>
      <c r="M48" s="100">
        <f t="shared" si="11"/>
        <v>0</v>
      </c>
      <c r="N48" s="100">
        <f t="shared" si="12"/>
        <v>0</v>
      </c>
      <c r="O48" s="100">
        <f t="shared" si="14"/>
        <v>0</v>
      </c>
    </row>
    <row r="49" spans="1:15" x14ac:dyDescent="0.15">
      <c r="A49" s="161" t="s">
        <v>19</v>
      </c>
      <c r="B49" s="161"/>
      <c r="C49" s="161"/>
      <c r="D49" s="100">
        <f>SUM(D29:D48)</f>
        <v>880</v>
      </c>
      <c r="E49" s="100">
        <f>SUM(E29:E48)</f>
        <v>4</v>
      </c>
      <c r="F49" s="100">
        <f>SUM(F29:F48)</f>
        <v>5</v>
      </c>
      <c r="G49" s="100">
        <f>SUM(G29:G48)</f>
        <v>20</v>
      </c>
      <c r="H49" s="100"/>
      <c r="I49" s="100">
        <f t="shared" ref="I49:O49" si="18">SUM(I29:I48)</f>
        <v>70400</v>
      </c>
      <c r="J49" s="100">
        <f t="shared" si="18"/>
        <v>68000</v>
      </c>
      <c r="K49" s="100">
        <f t="shared" si="18"/>
        <v>0</v>
      </c>
      <c r="L49" s="100">
        <f t="shared" si="18"/>
        <v>0</v>
      </c>
      <c r="M49" s="100">
        <f t="shared" si="18"/>
        <v>408</v>
      </c>
      <c r="N49" s="100">
        <f t="shared" si="18"/>
        <v>204</v>
      </c>
      <c r="O49" s="100">
        <f t="shared" si="18"/>
        <v>0</v>
      </c>
    </row>
    <row r="50" spans="1:15" x14ac:dyDescent="0.15">
      <c r="A50" t="s">
        <v>157</v>
      </c>
      <c r="M50" s="162" t="s">
        <v>158</v>
      </c>
      <c r="N50" s="162"/>
      <c r="O50" s="112">
        <f>SUM(K49:O49)</f>
        <v>612</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view="pageBreakPreview" zoomScale="106" zoomScaleNormal="100" zoomScaleSheetLayoutView="106" workbookViewId="0">
      <selection activeCell="D42" sqref="D42"/>
    </sheetView>
  </sheetViews>
  <sheetFormatPr defaultRowHeight="13.5" x14ac:dyDescent="0.15"/>
  <cols>
    <col min="1" max="15" width="10.75" customWidth="1"/>
  </cols>
  <sheetData>
    <row r="1" spans="1:15" x14ac:dyDescent="0.15">
      <c r="A1" s="159" t="s">
        <v>167</v>
      </c>
      <c r="B1" s="159"/>
      <c r="C1" s="159"/>
      <c r="D1" s="159"/>
      <c r="E1" s="159"/>
      <c r="F1" s="159"/>
      <c r="G1" s="159"/>
      <c r="H1" s="159"/>
      <c r="I1" s="159"/>
      <c r="J1" s="159"/>
      <c r="K1" s="159"/>
      <c r="L1" s="159"/>
      <c r="M1" s="159"/>
      <c r="N1" s="159"/>
      <c r="O1" s="159"/>
    </row>
    <row r="3" spans="1:15" x14ac:dyDescent="0.15">
      <c r="A3" t="s">
        <v>164</v>
      </c>
      <c r="H3" s="99" t="s">
        <v>141</v>
      </c>
      <c r="K3" t="s">
        <v>166</v>
      </c>
    </row>
    <row r="4" spans="1:15" x14ac:dyDescent="0.15">
      <c r="A4" s="101" t="s">
        <v>165</v>
      </c>
      <c r="B4" s="93" t="s">
        <v>131</v>
      </c>
      <c r="C4" s="93" t="s">
        <v>138</v>
      </c>
      <c r="D4" s="93" t="s">
        <v>132</v>
      </c>
      <c r="E4" s="140" t="s">
        <v>142</v>
      </c>
      <c r="F4" s="93" t="s">
        <v>135</v>
      </c>
      <c r="G4" s="93" t="s">
        <v>134</v>
      </c>
      <c r="H4" s="93" t="s">
        <v>143</v>
      </c>
      <c r="K4" t="s">
        <v>144</v>
      </c>
      <c r="L4" s="103" t="s">
        <v>140</v>
      </c>
      <c r="N4" s="114"/>
    </row>
    <row r="5" spans="1:15" x14ac:dyDescent="0.15">
      <c r="A5" s="106">
        <v>11111</v>
      </c>
      <c r="B5" s="106" t="s">
        <v>139</v>
      </c>
      <c r="C5" s="106">
        <v>55</v>
      </c>
      <c r="D5" s="107">
        <v>400000</v>
      </c>
      <c r="E5" s="107">
        <v>410000</v>
      </c>
      <c r="F5" s="100">
        <f>IF(C5&gt;=40,ROUND(E5*$M$8,0),ROUND(E5*$M$7,0))</f>
        <v>23452</v>
      </c>
      <c r="G5" s="100">
        <f>ROUND(E5*$M$9,0)</f>
        <v>37515</v>
      </c>
      <c r="H5" s="100">
        <f>IF(G5&gt;=1,ROUND(E5*$M$10,0),0)</f>
        <v>1476</v>
      </c>
      <c r="K5" s="163" t="s">
        <v>145</v>
      </c>
      <c r="L5" s="163"/>
      <c r="M5" s="104">
        <f>6/1000</f>
        <v>6.0000000000000001E-3</v>
      </c>
      <c r="N5" s="113"/>
    </row>
    <row r="6" spans="1:15" x14ac:dyDescent="0.15">
      <c r="A6" s="106"/>
      <c r="B6" s="106"/>
      <c r="C6" s="106"/>
      <c r="D6" s="107"/>
      <c r="E6" s="107"/>
      <c r="F6" s="100">
        <f>IF(C6&gt;=40,ROUND(E6*$M$8,0),ROUND(E6*$M$7,0))</f>
        <v>0</v>
      </c>
      <c r="G6" s="100">
        <f>ROUND(E6*$M$9,0)</f>
        <v>0</v>
      </c>
      <c r="H6" s="100">
        <f t="shared" ref="H6:H9" si="0">IF(G6&gt;=1,ROUND(E6*$M$10,0),0)</f>
        <v>0</v>
      </c>
      <c r="K6" s="163" t="s">
        <v>146</v>
      </c>
      <c r="L6" s="163"/>
      <c r="M6" s="104">
        <f>3/1000</f>
        <v>3.0000000000000001E-3</v>
      </c>
      <c r="N6" s="113"/>
    </row>
    <row r="7" spans="1:15" x14ac:dyDescent="0.15">
      <c r="A7" s="106"/>
      <c r="B7" s="106"/>
      <c r="C7" s="106"/>
      <c r="D7" s="107"/>
      <c r="E7" s="107"/>
      <c r="F7" s="100">
        <f>IF(C7&gt;=40,ROUND(E7*$M$8,0),ROUND(E7*$M$7,0))</f>
        <v>0</v>
      </c>
      <c r="G7" s="100">
        <f>ROUND(E7*$M$9,0)</f>
        <v>0</v>
      </c>
      <c r="H7" s="100">
        <f t="shared" si="0"/>
        <v>0</v>
      </c>
      <c r="K7" s="102" t="s">
        <v>149</v>
      </c>
      <c r="L7" s="102"/>
      <c r="M7" s="105">
        <f>9.64%/2</f>
        <v>4.82E-2</v>
      </c>
      <c r="N7" s="113"/>
    </row>
    <row r="8" spans="1:15" x14ac:dyDescent="0.15">
      <c r="A8" s="106"/>
      <c r="B8" s="106"/>
      <c r="C8" s="106"/>
      <c r="D8" s="107"/>
      <c r="E8" s="107"/>
      <c r="F8" s="100">
        <f>IF(C8&gt;=40,ROUND(E8*$M$8,0),ROUND(E8*$M$7,0))</f>
        <v>0</v>
      </c>
      <c r="G8" s="100">
        <f>ROUND(E8*$M$9,0)</f>
        <v>0</v>
      </c>
      <c r="H8" s="100">
        <f t="shared" si="0"/>
        <v>0</v>
      </c>
      <c r="K8" s="102" t="s">
        <v>150</v>
      </c>
      <c r="L8" s="102"/>
      <c r="M8" s="105">
        <f>11.44%/2</f>
        <v>5.7200000000000001E-2</v>
      </c>
      <c r="N8" s="113"/>
    </row>
    <row r="9" spans="1:15" x14ac:dyDescent="0.15">
      <c r="A9" s="106"/>
      <c r="B9" s="106"/>
      <c r="C9" s="106"/>
      <c r="D9" s="107"/>
      <c r="E9" s="107"/>
      <c r="F9" s="100">
        <f>IF(C9&gt;=40,ROUND(E9*$M$8,0),ROUND(E9*$M$7,0))</f>
        <v>0</v>
      </c>
      <c r="G9" s="100">
        <f>ROUND(E9*$M$9,0)</f>
        <v>0</v>
      </c>
      <c r="H9" s="100">
        <f t="shared" si="0"/>
        <v>0</v>
      </c>
      <c r="K9" s="102" t="s">
        <v>148</v>
      </c>
      <c r="L9" s="102"/>
      <c r="M9" s="105">
        <f>18.3%/2</f>
        <v>9.1499999999999998E-2</v>
      </c>
      <c r="N9" s="113"/>
    </row>
    <row r="10" spans="1:15" x14ac:dyDescent="0.15">
      <c r="A10" s="161" t="s">
        <v>19</v>
      </c>
      <c r="B10" s="161"/>
      <c r="C10" s="161"/>
      <c r="D10" s="100">
        <f>SUM(D5:D9)</f>
        <v>400000</v>
      </c>
      <c r="E10" s="100">
        <f>SUM(E5:E9)</f>
        <v>410000</v>
      </c>
      <c r="F10" s="100">
        <f>SUM(F5:F9)</f>
        <v>23452</v>
      </c>
      <c r="G10" s="100">
        <f>SUM(G5:G9)</f>
        <v>37515</v>
      </c>
      <c r="H10" s="100">
        <f>SUM(H5:H9)</f>
        <v>1476</v>
      </c>
      <c r="K10" s="128" t="s">
        <v>206</v>
      </c>
      <c r="L10" s="102"/>
      <c r="M10" s="105">
        <v>3.5999999999999999E-3</v>
      </c>
      <c r="N10" s="113"/>
    </row>
    <row r="11" spans="1:15" x14ac:dyDescent="0.15">
      <c r="F11" s="162" t="s">
        <v>159</v>
      </c>
      <c r="G11" s="162"/>
      <c r="H11" s="112">
        <f>SUM(F10:H10)</f>
        <v>62443</v>
      </c>
    </row>
    <row r="13" spans="1:15" x14ac:dyDescent="0.15">
      <c r="A13" t="s">
        <v>147</v>
      </c>
      <c r="J13" s="99" t="s">
        <v>141</v>
      </c>
    </row>
    <row r="14" spans="1:15" x14ac:dyDescent="0.15">
      <c r="A14" s="101" t="s">
        <v>130</v>
      </c>
      <c r="B14" s="93" t="s">
        <v>131</v>
      </c>
      <c r="C14" s="93" t="s">
        <v>138</v>
      </c>
      <c r="D14" s="93" t="s">
        <v>132</v>
      </c>
      <c r="E14" s="93" t="s">
        <v>142</v>
      </c>
      <c r="F14" s="93" t="s">
        <v>135</v>
      </c>
      <c r="G14" s="93" t="s">
        <v>134</v>
      </c>
      <c r="H14" s="93" t="s">
        <v>136</v>
      </c>
      <c r="I14" s="93" t="s">
        <v>137</v>
      </c>
      <c r="J14" s="93" t="s">
        <v>143</v>
      </c>
    </row>
    <row r="15" spans="1:15" x14ac:dyDescent="0.15">
      <c r="A15" s="106">
        <v>11111</v>
      </c>
      <c r="B15" s="106" t="s">
        <v>139</v>
      </c>
      <c r="C15" s="106">
        <v>48</v>
      </c>
      <c r="D15" s="107">
        <v>350000</v>
      </c>
      <c r="E15" s="107">
        <v>340000</v>
      </c>
      <c r="F15" s="100">
        <f t="shared" ref="F15:F24" si="1">IF(C15&gt;=40,ROUND(E15*$M$8,0),ROUND(E15*$M$7,0))</f>
        <v>19448</v>
      </c>
      <c r="G15" s="100">
        <f t="shared" ref="G15:G24" si="2">ROUND(E15*$M$9,0)</f>
        <v>31110</v>
      </c>
      <c r="H15" s="100">
        <f t="shared" ref="H15:H24" si="3">ROUND(E15*$M$5,0)</f>
        <v>2040</v>
      </c>
      <c r="I15" s="100">
        <f t="shared" ref="I15:I24" si="4">ROUND(E15*$M$6,0)</f>
        <v>1020</v>
      </c>
      <c r="J15" s="100">
        <f>IF(G15&gt;=1,ROUND(E15*$M$10,0),0)</f>
        <v>1224</v>
      </c>
    </row>
    <row r="16" spans="1:15" x14ac:dyDescent="0.15">
      <c r="A16" s="106"/>
      <c r="B16" s="106"/>
      <c r="C16" s="106"/>
      <c r="D16" s="107"/>
      <c r="E16" s="107"/>
      <c r="F16" s="100">
        <f t="shared" si="1"/>
        <v>0</v>
      </c>
      <c r="G16" s="100">
        <f t="shared" si="2"/>
        <v>0</v>
      </c>
      <c r="H16" s="100">
        <f t="shared" si="3"/>
        <v>0</v>
      </c>
      <c r="I16" s="100">
        <f t="shared" si="4"/>
        <v>0</v>
      </c>
      <c r="J16" s="100">
        <f t="shared" ref="J16:J24" si="5">IF(G16&gt;=1,ROUND(E16*$M$10,0),0)</f>
        <v>0</v>
      </c>
    </row>
    <row r="17" spans="1:15" x14ac:dyDescent="0.15">
      <c r="A17" s="106"/>
      <c r="B17" s="106"/>
      <c r="C17" s="106"/>
      <c r="D17" s="107"/>
      <c r="E17" s="107"/>
      <c r="F17" s="100">
        <f t="shared" si="1"/>
        <v>0</v>
      </c>
      <c r="G17" s="100">
        <f t="shared" si="2"/>
        <v>0</v>
      </c>
      <c r="H17" s="100">
        <f t="shared" si="3"/>
        <v>0</v>
      </c>
      <c r="I17" s="100">
        <f t="shared" si="4"/>
        <v>0</v>
      </c>
      <c r="J17" s="100">
        <f t="shared" si="5"/>
        <v>0</v>
      </c>
    </row>
    <row r="18" spans="1:15" x14ac:dyDescent="0.15">
      <c r="A18" s="106"/>
      <c r="B18" s="106"/>
      <c r="C18" s="106"/>
      <c r="D18" s="107"/>
      <c r="E18" s="107"/>
      <c r="F18" s="100">
        <f t="shared" si="1"/>
        <v>0</v>
      </c>
      <c r="G18" s="100">
        <f t="shared" si="2"/>
        <v>0</v>
      </c>
      <c r="H18" s="100">
        <f t="shared" si="3"/>
        <v>0</v>
      </c>
      <c r="I18" s="100">
        <f t="shared" si="4"/>
        <v>0</v>
      </c>
      <c r="J18" s="100">
        <f t="shared" si="5"/>
        <v>0</v>
      </c>
    </row>
    <row r="19" spans="1:15" x14ac:dyDescent="0.15">
      <c r="A19" s="106"/>
      <c r="B19" s="106"/>
      <c r="C19" s="106"/>
      <c r="D19" s="107"/>
      <c r="E19" s="107"/>
      <c r="F19" s="100">
        <f t="shared" si="1"/>
        <v>0</v>
      </c>
      <c r="G19" s="100">
        <f t="shared" si="2"/>
        <v>0</v>
      </c>
      <c r="H19" s="100">
        <f t="shared" si="3"/>
        <v>0</v>
      </c>
      <c r="I19" s="100">
        <f t="shared" si="4"/>
        <v>0</v>
      </c>
      <c r="J19" s="100">
        <f t="shared" si="5"/>
        <v>0</v>
      </c>
    </row>
    <row r="20" spans="1:15" x14ac:dyDescent="0.15">
      <c r="A20" s="106"/>
      <c r="B20" s="106"/>
      <c r="C20" s="106"/>
      <c r="D20" s="107"/>
      <c r="E20" s="107"/>
      <c r="F20" s="100">
        <f t="shared" si="1"/>
        <v>0</v>
      </c>
      <c r="G20" s="100">
        <f t="shared" si="2"/>
        <v>0</v>
      </c>
      <c r="H20" s="100">
        <f t="shared" si="3"/>
        <v>0</v>
      </c>
      <c r="I20" s="100">
        <f t="shared" si="4"/>
        <v>0</v>
      </c>
      <c r="J20" s="100">
        <f t="shared" si="5"/>
        <v>0</v>
      </c>
    </row>
    <row r="21" spans="1:15" x14ac:dyDescent="0.15">
      <c r="A21" s="106"/>
      <c r="B21" s="106"/>
      <c r="C21" s="106"/>
      <c r="D21" s="107"/>
      <c r="E21" s="107"/>
      <c r="F21" s="100">
        <f t="shared" si="1"/>
        <v>0</v>
      </c>
      <c r="G21" s="100">
        <f t="shared" si="2"/>
        <v>0</v>
      </c>
      <c r="H21" s="100">
        <f t="shared" si="3"/>
        <v>0</v>
      </c>
      <c r="I21" s="100">
        <f t="shared" si="4"/>
        <v>0</v>
      </c>
      <c r="J21" s="100">
        <f t="shared" si="5"/>
        <v>0</v>
      </c>
    </row>
    <row r="22" spans="1:15" x14ac:dyDescent="0.15">
      <c r="A22" s="106"/>
      <c r="B22" s="106"/>
      <c r="C22" s="106"/>
      <c r="D22" s="107"/>
      <c r="E22" s="107"/>
      <c r="F22" s="100">
        <f t="shared" si="1"/>
        <v>0</v>
      </c>
      <c r="G22" s="100">
        <f t="shared" si="2"/>
        <v>0</v>
      </c>
      <c r="H22" s="100">
        <f t="shared" si="3"/>
        <v>0</v>
      </c>
      <c r="I22" s="100">
        <f t="shared" si="4"/>
        <v>0</v>
      </c>
      <c r="J22" s="100">
        <f t="shared" si="5"/>
        <v>0</v>
      </c>
    </row>
    <row r="23" spans="1:15" x14ac:dyDescent="0.15">
      <c r="A23" s="106"/>
      <c r="B23" s="106"/>
      <c r="C23" s="106"/>
      <c r="D23" s="107"/>
      <c r="E23" s="107"/>
      <c r="F23" s="100">
        <f t="shared" si="1"/>
        <v>0</v>
      </c>
      <c r="G23" s="100">
        <f t="shared" si="2"/>
        <v>0</v>
      </c>
      <c r="H23" s="100">
        <f t="shared" si="3"/>
        <v>0</v>
      </c>
      <c r="I23" s="100">
        <f t="shared" si="4"/>
        <v>0</v>
      </c>
      <c r="J23" s="100">
        <f t="shared" si="5"/>
        <v>0</v>
      </c>
    </row>
    <row r="24" spans="1:15" x14ac:dyDescent="0.15">
      <c r="A24" s="106"/>
      <c r="B24" s="106"/>
      <c r="C24" s="106"/>
      <c r="D24" s="107"/>
      <c r="E24" s="107"/>
      <c r="F24" s="100">
        <f t="shared" si="1"/>
        <v>0</v>
      </c>
      <c r="G24" s="100">
        <f t="shared" si="2"/>
        <v>0</v>
      </c>
      <c r="H24" s="100">
        <f t="shared" si="3"/>
        <v>0</v>
      </c>
      <c r="I24" s="100">
        <f t="shared" si="4"/>
        <v>0</v>
      </c>
      <c r="J24" s="100">
        <f t="shared" si="5"/>
        <v>0</v>
      </c>
    </row>
    <row r="25" spans="1:15" x14ac:dyDescent="0.15">
      <c r="A25" s="161" t="s">
        <v>19</v>
      </c>
      <c r="B25" s="161"/>
      <c r="C25" s="161"/>
      <c r="D25" s="100">
        <f>SUM(D15:D24)</f>
        <v>350000</v>
      </c>
      <c r="E25" s="100">
        <f t="shared" ref="E25" si="6">SUM(E15:E24)</f>
        <v>340000</v>
      </c>
      <c r="F25" s="100">
        <f>SUM(F15:F24)</f>
        <v>19448</v>
      </c>
      <c r="G25" s="100">
        <f>SUM(G15:G24)</f>
        <v>31110</v>
      </c>
      <c r="H25" s="100">
        <f>SUM(H15:H24)</f>
        <v>2040</v>
      </c>
      <c r="I25" s="100">
        <f>SUM(I15:I24)</f>
        <v>1020</v>
      </c>
      <c r="J25" s="100">
        <f>SUM(J15:J24)</f>
        <v>1224</v>
      </c>
    </row>
    <row r="26" spans="1:15" x14ac:dyDescent="0.15">
      <c r="H26" s="162" t="s">
        <v>159</v>
      </c>
      <c r="I26" s="162"/>
      <c r="J26" s="112">
        <f>SUM(F25:J25)</f>
        <v>54842</v>
      </c>
    </row>
    <row r="27" spans="1:15" x14ac:dyDescent="0.15">
      <c r="A27" t="s">
        <v>151</v>
      </c>
      <c r="O27" s="99" t="s">
        <v>156</v>
      </c>
    </row>
    <row r="28" spans="1:15" x14ac:dyDescent="0.15">
      <c r="A28" s="101" t="s">
        <v>130</v>
      </c>
      <c r="B28" s="93" t="s">
        <v>131</v>
      </c>
      <c r="C28" s="93" t="s">
        <v>138</v>
      </c>
      <c r="D28" s="93" t="s">
        <v>152</v>
      </c>
      <c r="E28" s="93" t="s">
        <v>153</v>
      </c>
      <c r="F28" s="93" t="s">
        <v>154</v>
      </c>
      <c r="G28" s="93" t="s">
        <v>155</v>
      </c>
      <c r="H28" s="93" t="s">
        <v>133</v>
      </c>
      <c r="I28" s="93" t="s">
        <v>132</v>
      </c>
      <c r="J28" s="93" t="s">
        <v>142</v>
      </c>
      <c r="K28" s="93" t="s">
        <v>135</v>
      </c>
      <c r="L28" s="93" t="s">
        <v>134</v>
      </c>
      <c r="M28" s="93" t="s">
        <v>136</v>
      </c>
      <c r="N28" s="93" t="s">
        <v>137</v>
      </c>
      <c r="O28" s="93" t="s">
        <v>143</v>
      </c>
    </row>
    <row r="29" spans="1:15" x14ac:dyDescent="0.15">
      <c r="A29" s="106">
        <v>11111</v>
      </c>
      <c r="B29" s="106" t="s">
        <v>139</v>
      </c>
      <c r="C29" s="106">
        <v>49</v>
      </c>
      <c r="D29" s="107">
        <v>880</v>
      </c>
      <c r="E29" s="110">
        <v>8</v>
      </c>
      <c r="F29" s="107">
        <v>5</v>
      </c>
      <c r="G29" s="111">
        <f>E29*F29</f>
        <v>40</v>
      </c>
      <c r="H29" s="108" t="str">
        <f t="shared" ref="H29:H48" si="7">IF(C29="","-",IF(C29&gt;=40,IF(G29&gt;=30,"すべて加入",IF(G29&gt;=20,"雇用のみ","加入不要")),IF(G29&gt;=30,"すべて加入",IF(G29&gt;=20,"雇用のみ","加入不要"))))</f>
        <v>すべて加入</v>
      </c>
      <c r="I29" s="109">
        <f t="shared" ref="I29:I48" si="8">G29*4*D29</f>
        <v>140800</v>
      </c>
      <c r="J29" s="107">
        <v>142000</v>
      </c>
      <c r="K29" s="100">
        <f t="shared" ref="K29:K48" si="9">IF(H29="すべて加入",(IF(C29&gt;=40,ROUND(J29*$M$8,0),ROUND(J29*$M$7,0))),0)</f>
        <v>8122</v>
      </c>
      <c r="L29" s="100">
        <f t="shared" ref="L29:L48" si="10">IF(H29="すべて加入",ROUND(J29*$M$9,0),0)</f>
        <v>12993</v>
      </c>
      <c r="M29" s="100">
        <f t="shared" ref="M29:M48" si="11">IF(H29="加入不要",0,ROUND(J29*$M$5,0))</f>
        <v>852</v>
      </c>
      <c r="N29" s="100">
        <f t="shared" ref="N29:N48" si="12">ROUND(J29*$M$6,0)</f>
        <v>426</v>
      </c>
      <c r="O29" s="100">
        <f>IF(L29&gt;=1,ROUND(J29*$M$10,0),0)</f>
        <v>511</v>
      </c>
    </row>
    <row r="30" spans="1:15" x14ac:dyDescent="0.15">
      <c r="A30" s="106">
        <v>22222</v>
      </c>
      <c r="B30" s="106" t="s">
        <v>139</v>
      </c>
      <c r="C30" s="106">
        <v>46</v>
      </c>
      <c r="D30" s="107">
        <v>870</v>
      </c>
      <c r="E30" s="110">
        <v>4</v>
      </c>
      <c r="F30" s="107">
        <v>5</v>
      </c>
      <c r="G30" s="111">
        <f t="shared" ref="G30:G48" si="13">E30*F30</f>
        <v>20</v>
      </c>
      <c r="H30" s="108" t="str">
        <f t="shared" si="7"/>
        <v>雇用のみ</v>
      </c>
      <c r="I30" s="109">
        <f t="shared" si="8"/>
        <v>69600</v>
      </c>
      <c r="J30" s="107">
        <v>68000</v>
      </c>
      <c r="K30" s="100">
        <f t="shared" si="9"/>
        <v>0</v>
      </c>
      <c r="L30" s="100">
        <f t="shared" si="10"/>
        <v>0</v>
      </c>
      <c r="M30" s="100">
        <f t="shared" si="11"/>
        <v>408</v>
      </c>
      <c r="N30" s="100">
        <f t="shared" si="12"/>
        <v>204</v>
      </c>
      <c r="O30" s="100">
        <f t="shared" ref="O30:O48" si="14">IF(L30&gt;=1,ROUND(J30*$M$10,0),0)</f>
        <v>0</v>
      </c>
    </row>
    <row r="31" spans="1:15" x14ac:dyDescent="0.15">
      <c r="A31" s="106"/>
      <c r="B31" s="106"/>
      <c r="C31" s="106"/>
      <c r="D31" s="107"/>
      <c r="E31" s="110"/>
      <c r="F31" s="107"/>
      <c r="G31" s="111">
        <f t="shared" si="13"/>
        <v>0</v>
      </c>
      <c r="H31" s="108" t="str">
        <f t="shared" si="7"/>
        <v>-</v>
      </c>
      <c r="I31" s="109">
        <f t="shared" si="8"/>
        <v>0</v>
      </c>
      <c r="J31" s="107"/>
      <c r="K31" s="100">
        <f t="shared" si="9"/>
        <v>0</v>
      </c>
      <c r="L31" s="100">
        <f t="shared" si="10"/>
        <v>0</v>
      </c>
      <c r="M31" s="100">
        <f t="shared" si="11"/>
        <v>0</v>
      </c>
      <c r="N31" s="100">
        <f t="shared" si="12"/>
        <v>0</v>
      </c>
      <c r="O31" s="100">
        <f t="shared" si="14"/>
        <v>0</v>
      </c>
    </row>
    <row r="32" spans="1:15" x14ac:dyDescent="0.15">
      <c r="A32" s="106"/>
      <c r="B32" s="106"/>
      <c r="C32" s="106"/>
      <c r="D32" s="107"/>
      <c r="E32" s="110"/>
      <c r="F32" s="107"/>
      <c r="G32" s="111">
        <f t="shared" si="13"/>
        <v>0</v>
      </c>
      <c r="H32" s="108" t="str">
        <f t="shared" si="7"/>
        <v>-</v>
      </c>
      <c r="I32" s="109">
        <f t="shared" si="8"/>
        <v>0</v>
      </c>
      <c r="J32" s="107"/>
      <c r="K32" s="100">
        <f t="shared" si="9"/>
        <v>0</v>
      </c>
      <c r="L32" s="100">
        <f t="shared" si="10"/>
        <v>0</v>
      </c>
      <c r="M32" s="100">
        <f t="shared" si="11"/>
        <v>0</v>
      </c>
      <c r="N32" s="100">
        <f t="shared" si="12"/>
        <v>0</v>
      </c>
      <c r="O32" s="100">
        <f t="shared" si="14"/>
        <v>0</v>
      </c>
    </row>
    <row r="33" spans="1:15" x14ac:dyDescent="0.15">
      <c r="A33" s="106"/>
      <c r="B33" s="106"/>
      <c r="C33" s="106"/>
      <c r="D33" s="107"/>
      <c r="E33" s="110"/>
      <c r="F33" s="107"/>
      <c r="G33" s="111">
        <f t="shared" si="13"/>
        <v>0</v>
      </c>
      <c r="H33" s="108" t="str">
        <f t="shared" si="7"/>
        <v>-</v>
      </c>
      <c r="I33" s="109">
        <f t="shared" si="8"/>
        <v>0</v>
      </c>
      <c r="J33" s="107"/>
      <c r="K33" s="100">
        <f t="shared" si="9"/>
        <v>0</v>
      </c>
      <c r="L33" s="100">
        <f t="shared" si="10"/>
        <v>0</v>
      </c>
      <c r="M33" s="100">
        <f t="shared" si="11"/>
        <v>0</v>
      </c>
      <c r="N33" s="100">
        <f t="shared" si="12"/>
        <v>0</v>
      </c>
      <c r="O33" s="100">
        <f t="shared" si="14"/>
        <v>0</v>
      </c>
    </row>
    <row r="34" spans="1:15" x14ac:dyDescent="0.15">
      <c r="A34" s="106"/>
      <c r="B34" s="106"/>
      <c r="C34" s="106"/>
      <c r="D34" s="107"/>
      <c r="E34" s="110"/>
      <c r="F34" s="107"/>
      <c r="G34" s="111">
        <f t="shared" si="13"/>
        <v>0</v>
      </c>
      <c r="H34" s="108" t="str">
        <f t="shared" si="7"/>
        <v>-</v>
      </c>
      <c r="I34" s="109">
        <f t="shared" si="8"/>
        <v>0</v>
      </c>
      <c r="J34" s="107"/>
      <c r="K34" s="100">
        <f t="shared" si="9"/>
        <v>0</v>
      </c>
      <c r="L34" s="100">
        <f t="shared" si="10"/>
        <v>0</v>
      </c>
      <c r="M34" s="100">
        <f t="shared" si="11"/>
        <v>0</v>
      </c>
      <c r="N34" s="100">
        <f t="shared" si="12"/>
        <v>0</v>
      </c>
      <c r="O34" s="100">
        <f t="shared" si="14"/>
        <v>0</v>
      </c>
    </row>
    <row r="35" spans="1:15" x14ac:dyDescent="0.15">
      <c r="A35" s="106"/>
      <c r="B35" s="106"/>
      <c r="C35" s="106"/>
      <c r="D35" s="107"/>
      <c r="E35" s="110"/>
      <c r="F35" s="107"/>
      <c r="G35" s="111">
        <f t="shared" si="13"/>
        <v>0</v>
      </c>
      <c r="H35" s="108" t="str">
        <f t="shared" si="7"/>
        <v>-</v>
      </c>
      <c r="I35" s="109">
        <f t="shared" si="8"/>
        <v>0</v>
      </c>
      <c r="J35" s="107"/>
      <c r="K35" s="100">
        <f t="shared" si="9"/>
        <v>0</v>
      </c>
      <c r="L35" s="100">
        <f t="shared" si="10"/>
        <v>0</v>
      </c>
      <c r="M35" s="100">
        <f t="shared" si="11"/>
        <v>0</v>
      </c>
      <c r="N35" s="100">
        <f t="shared" si="12"/>
        <v>0</v>
      </c>
      <c r="O35" s="100">
        <f t="shared" si="14"/>
        <v>0</v>
      </c>
    </row>
    <row r="36" spans="1:15" x14ac:dyDescent="0.15">
      <c r="A36" s="106"/>
      <c r="B36" s="106"/>
      <c r="C36" s="106"/>
      <c r="D36" s="107"/>
      <c r="E36" s="110"/>
      <c r="F36" s="107"/>
      <c r="G36" s="111">
        <f t="shared" si="13"/>
        <v>0</v>
      </c>
      <c r="H36" s="108" t="str">
        <f t="shared" si="7"/>
        <v>-</v>
      </c>
      <c r="I36" s="109">
        <f t="shared" si="8"/>
        <v>0</v>
      </c>
      <c r="J36" s="107"/>
      <c r="K36" s="100">
        <f t="shared" si="9"/>
        <v>0</v>
      </c>
      <c r="L36" s="100">
        <f t="shared" si="10"/>
        <v>0</v>
      </c>
      <c r="M36" s="100">
        <f t="shared" si="11"/>
        <v>0</v>
      </c>
      <c r="N36" s="100">
        <f t="shared" si="12"/>
        <v>0</v>
      </c>
      <c r="O36" s="100">
        <f t="shared" si="14"/>
        <v>0</v>
      </c>
    </row>
    <row r="37" spans="1:15" x14ac:dyDescent="0.15">
      <c r="A37" s="106"/>
      <c r="B37" s="106"/>
      <c r="C37" s="106"/>
      <c r="D37" s="107"/>
      <c r="E37" s="110"/>
      <c r="F37" s="107"/>
      <c r="G37" s="111">
        <f t="shared" si="13"/>
        <v>0</v>
      </c>
      <c r="H37" s="108" t="str">
        <f t="shared" si="7"/>
        <v>-</v>
      </c>
      <c r="I37" s="109">
        <f t="shared" si="8"/>
        <v>0</v>
      </c>
      <c r="J37" s="107"/>
      <c r="K37" s="100">
        <f t="shared" si="9"/>
        <v>0</v>
      </c>
      <c r="L37" s="100">
        <f t="shared" si="10"/>
        <v>0</v>
      </c>
      <c r="M37" s="100">
        <f t="shared" si="11"/>
        <v>0</v>
      </c>
      <c r="N37" s="100">
        <f t="shared" si="12"/>
        <v>0</v>
      </c>
      <c r="O37" s="100">
        <f t="shared" si="14"/>
        <v>0</v>
      </c>
    </row>
    <row r="38" spans="1:15" x14ac:dyDescent="0.15">
      <c r="A38" s="106"/>
      <c r="B38" s="106"/>
      <c r="C38" s="106"/>
      <c r="D38" s="107"/>
      <c r="E38" s="110"/>
      <c r="F38" s="107"/>
      <c r="G38" s="111">
        <f t="shared" si="13"/>
        <v>0</v>
      </c>
      <c r="H38" s="108" t="str">
        <f t="shared" si="7"/>
        <v>-</v>
      </c>
      <c r="I38" s="109">
        <f t="shared" si="8"/>
        <v>0</v>
      </c>
      <c r="J38" s="107"/>
      <c r="K38" s="100">
        <f t="shared" si="9"/>
        <v>0</v>
      </c>
      <c r="L38" s="100">
        <f t="shared" si="10"/>
        <v>0</v>
      </c>
      <c r="M38" s="100">
        <f t="shared" si="11"/>
        <v>0</v>
      </c>
      <c r="N38" s="100">
        <f t="shared" si="12"/>
        <v>0</v>
      </c>
      <c r="O38" s="100">
        <f t="shared" si="14"/>
        <v>0</v>
      </c>
    </row>
    <row r="39" spans="1:15" x14ac:dyDescent="0.15">
      <c r="A39" s="106"/>
      <c r="B39" s="106"/>
      <c r="C39" s="106"/>
      <c r="D39" s="107"/>
      <c r="E39" s="110"/>
      <c r="F39" s="107"/>
      <c r="G39" s="111">
        <f t="shared" si="13"/>
        <v>0</v>
      </c>
      <c r="H39" s="108" t="str">
        <f t="shared" si="7"/>
        <v>-</v>
      </c>
      <c r="I39" s="109">
        <f t="shared" si="8"/>
        <v>0</v>
      </c>
      <c r="J39" s="107"/>
      <c r="K39" s="100">
        <f t="shared" si="9"/>
        <v>0</v>
      </c>
      <c r="L39" s="100">
        <f t="shared" si="10"/>
        <v>0</v>
      </c>
      <c r="M39" s="100">
        <f t="shared" si="11"/>
        <v>0</v>
      </c>
      <c r="N39" s="100">
        <f t="shared" si="12"/>
        <v>0</v>
      </c>
      <c r="O39" s="100">
        <f t="shared" si="14"/>
        <v>0</v>
      </c>
    </row>
    <row r="40" spans="1:15" x14ac:dyDescent="0.15">
      <c r="A40" s="106"/>
      <c r="B40" s="106"/>
      <c r="C40" s="106"/>
      <c r="D40" s="107"/>
      <c r="E40" s="110"/>
      <c r="F40" s="107"/>
      <c r="G40" s="111">
        <f t="shared" si="13"/>
        <v>0</v>
      </c>
      <c r="H40" s="108" t="str">
        <f t="shared" si="7"/>
        <v>-</v>
      </c>
      <c r="I40" s="109">
        <f t="shared" si="8"/>
        <v>0</v>
      </c>
      <c r="J40" s="107"/>
      <c r="K40" s="100">
        <f t="shared" si="9"/>
        <v>0</v>
      </c>
      <c r="L40" s="100">
        <f t="shared" si="10"/>
        <v>0</v>
      </c>
      <c r="M40" s="100">
        <f t="shared" si="11"/>
        <v>0</v>
      </c>
      <c r="N40" s="100">
        <f t="shared" si="12"/>
        <v>0</v>
      </c>
      <c r="O40" s="100">
        <f t="shared" si="14"/>
        <v>0</v>
      </c>
    </row>
    <row r="41" spans="1:15" x14ac:dyDescent="0.15">
      <c r="A41" s="106"/>
      <c r="B41" s="106"/>
      <c r="C41" s="106"/>
      <c r="D41" s="107"/>
      <c r="E41" s="110"/>
      <c r="F41" s="107"/>
      <c r="G41" s="111">
        <f t="shared" si="13"/>
        <v>0</v>
      </c>
      <c r="H41" s="108" t="str">
        <f t="shared" si="7"/>
        <v>-</v>
      </c>
      <c r="I41" s="109">
        <f t="shared" si="8"/>
        <v>0</v>
      </c>
      <c r="J41" s="107"/>
      <c r="K41" s="100">
        <f t="shared" si="9"/>
        <v>0</v>
      </c>
      <c r="L41" s="100">
        <f t="shared" si="10"/>
        <v>0</v>
      </c>
      <c r="M41" s="100">
        <f t="shared" si="11"/>
        <v>0</v>
      </c>
      <c r="N41" s="100">
        <f t="shared" si="12"/>
        <v>0</v>
      </c>
      <c r="O41" s="100">
        <f t="shared" si="14"/>
        <v>0</v>
      </c>
    </row>
    <row r="42" spans="1:15" x14ac:dyDescent="0.15">
      <c r="A42" s="106"/>
      <c r="B42" s="106"/>
      <c r="C42" s="106"/>
      <c r="D42" s="107"/>
      <c r="E42" s="110"/>
      <c r="F42" s="107"/>
      <c r="G42" s="111">
        <f t="shared" si="13"/>
        <v>0</v>
      </c>
      <c r="H42" s="108" t="str">
        <f t="shared" si="7"/>
        <v>-</v>
      </c>
      <c r="I42" s="109">
        <f t="shared" si="8"/>
        <v>0</v>
      </c>
      <c r="J42" s="107"/>
      <c r="K42" s="100">
        <f t="shared" si="9"/>
        <v>0</v>
      </c>
      <c r="L42" s="100">
        <f t="shared" si="10"/>
        <v>0</v>
      </c>
      <c r="M42" s="100">
        <f t="shared" si="11"/>
        <v>0</v>
      </c>
      <c r="N42" s="100">
        <f t="shared" si="12"/>
        <v>0</v>
      </c>
      <c r="O42" s="100">
        <f t="shared" si="14"/>
        <v>0</v>
      </c>
    </row>
    <row r="43" spans="1:15" x14ac:dyDescent="0.15">
      <c r="A43" s="106"/>
      <c r="B43" s="106"/>
      <c r="C43" s="106"/>
      <c r="D43" s="107"/>
      <c r="E43" s="110"/>
      <c r="F43" s="107"/>
      <c r="G43" s="111">
        <f t="shared" si="13"/>
        <v>0</v>
      </c>
      <c r="H43" s="108" t="str">
        <f t="shared" si="7"/>
        <v>-</v>
      </c>
      <c r="I43" s="109">
        <f t="shared" si="8"/>
        <v>0</v>
      </c>
      <c r="J43" s="107"/>
      <c r="K43" s="100">
        <f t="shared" si="9"/>
        <v>0</v>
      </c>
      <c r="L43" s="100">
        <f t="shared" si="10"/>
        <v>0</v>
      </c>
      <c r="M43" s="100">
        <f t="shared" si="11"/>
        <v>0</v>
      </c>
      <c r="N43" s="100">
        <f t="shared" si="12"/>
        <v>0</v>
      </c>
      <c r="O43" s="100">
        <f t="shared" si="14"/>
        <v>0</v>
      </c>
    </row>
    <row r="44" spans="1:15" x14ac:dyDescent="0.15">
      <c r="A44" s="106"/>
      <c r="B44" s="106"/>
      <c r="C44" s="106"/>
      <c r="D44" s="107"/>
      <c r="E44" s="110"/>
      <c r="F44" s="107"/>
      <c r="G44" s="111">
        <f t="shared" si="13"/>
        <v>0</v>
      </c>
      <c r="H44" s="108" t="str">
        <f t="shared" si="7"/>
        <v>-</v>
      </c>
      <c r="I44" s="109">
        <f t="shared" si="8"/>
        <v>0</v>
      </c>
      <c r="J44" s="107"/>
      <c r="K44" s="100">
        <f t="shared" si="9"/>
        <v>0</v>
      </c>
      <c r="L44" s="100">
        <f t="shared" si="10"/>
        <v>0</v>
      </c>
      <c r="M44" s="100">
        <f t="shared" si="11"/>
        <v>0</v>
      </c>
      <c r="N44" s="100">
        <f t="shared" si="12"/>
        <v>0</v>
      </c>
      <c r="O44" s="100">
        <f t="shared" si="14"/>
        <v>0</v>
      </c>
    </row>
    <row r="45" spans="1:15" x14ac:dyDescent="0.15">
      <c r="A45" s="106"/>
      <c r="B45" s="106"/>
      <c r="C45" s="106"/>
      <c r="D45" s="107"/>
      <c r="E45" s="110"/>
      <c r="F45" s="107"/>
      <c r="G45" s="111">
        <f t="shared" si="13"/>
        <v>0</v>
      </c>
      <c r="H45" s="108" t="str">
        <f t="shared" si="7"/>
        <v>-</v>
      </c>
      <c r="I45" s="109">
        <f t="shared" si="8"/>
        <v>0</v>
      </c>
      <c r="J45" s="107"/>
      <c r="K45" s="100">
        <f t="shared" si="9"/>
        <v>0</v>
      </c>
      <c r="L45" s="100">
        <f t="shared" si="10"/>
        <v>0</v>
      </c>
      <c r="M45" s="100">
        <f t="shared" si="11"/>
        <v>0</v>
      </c>
      <c r="N45" s="100">
        <f t="shared" si="12"/>
        <v>0</v>
      </c>
      <c r="O45" s="100">
        <f t="shared" si="14"/>
        <v>0</v>
      </c>
    </row>
    <row r="46" spans="1:15" x14ac:dyDescent="0.15">
      <c r="A46" s="106"/>
      <c r="B46" s="106"/>
      <c r="C46" s="106"/>
      <c r="D46" s="107"/>
      <c r="E46" s="110"/>
      <c r="F46" s="107"/>
      <c r="G46" s="111">
        <f t="shared" si="13"/>
        <v>0</v>
      </c>
      <c r="H46" s="108" t="str">
        <f t="shared" si="7"/>
        <v>-</v>
      </c>
      <c r="I46" s="109">
        <f t="shared" si="8"/>
        <v>0</v>
      </c>
      <c r="J46" s="107"/>
      <c r="K46" s="100">
        <f t="shared" si="9"/>
        <v>0</v>
      </c>
      <c r="L46" s="100">
        <f t="shared" si="10"/>
        <v>0</v>
      </c>
      <c r="M46" s="100">
        <f t="shared" si="11"/>
        <v>0</v>
      </c>
      <c r="N46" s="100">
        <f t="shared" si="12"/>
        <v>0</v>
      </c>
      <c r="O46" s="100">
        <f t="shared" si="14"/>
        <v>0</v>
      </c>
    </row>
    <row r="47" spans="1:15" x14ac:dyDescent="0.15">
      <c r="A47" s="106"/>
      <c r="B47" s="106"/>
      <c r="C47" s="106"/>
      <c r="D47" s="107"/>
      <c r="E47" s="110"/>
      <c r="F47" s="107"/>
      <c r="G47" s="111">
        <f t="shared" si="13"/>
        <v>0</v>
      </c>
      <c r="H47" s="108" t="str">
        <f t="shared" si="7"/>
        <v>-</v>
      </c>
      <c r="I47" s="109">
        <f t="shared" si="8"/>
        <v>0</v>
      </c>
      <c r="J47" s="107"/>
      <c r="K47" s="100">
        <f t="shared" si="9"/>
        <v>0</v>
      </c>
      <c r="L47" s="100">
        <f t="shared" si="10"/>
        <v>0</v>
      </c>
      <c r="M47" s="100">
        <f t="shared" si="11"/>
        <v>0</v>
      </c>
      <c r="N47" s="100">
        <f t="shared" si="12"/>
        <v>0</v>
      </c>
      <c r="O47" s="100">
        <f t="shared" si="14"/>
        <v>0</v>
      </c>
    </row>
    <row r="48" spans="1:15" x14ac:dyDescent="0.15">
      <c r="A48" s="106"/>
      <c r="B48" s="106"/>
      <c r="C48" s="106"/>
      <c r="D48" s="107"/>
      <c r="E48" s="110"/>
      <c r="F48" s="107"/>
      <c r="G48" s="111">
        <f t="shared" si="13"/>
        <v>0</v>
      </c>
      <c r="H48" s="108" t="str">
        <f t="shared" si="7"/>
        <v>-</v>
      </c>
      <c r="I48" s="109">
        <f t="shared" si="8"/>
        <v>0</v>
      </c>
      <c r="J48" s="107"/>
      <c r="K48" s="100">
        <f t="shared" si="9"/>
        <v>0</v>
      </c>
      <c r="L48" s="100">
        <f t="shared" si="10"/>
        <v>0</v>
      </c>
      <c r="M48" s="100">
        <f t="shared" si="11"/>
        <v>0</v>
      </c>
      <c r="N48" s="100">
        <f t="shared" si="12"/>
        <v>0</v>
      </c>
      <c r="O48" s="100">
        <f t="shared" si="14"/>
        <v>0</v>
      </c>
    </row>
    <row r="49" spans="1:15" x14ac:dyDescent="0.15">
      <c r="A49" s="161" t="s">
        <v>19</v>
      </c>
      <c r="B49" s="161"/>
      <c r="C49" s="161"/>
      <c r="D49" s="100">
        <f>SUM(D29:D48)</f>
        <v>1750</v>
      </c>
      <c r="E49" s="100">
        <f>SUM(E29:E48)</f>
        <v>12</v>
      </c>
      <c r="F49" s="100">
        <f>SUM(F29:F48)</f>
        <v>10</v>
      </c>
      <c r="G49" s="100">
        <f>SUM(G29:G48)</f>
        <v>60</v>
      </c>
      <c r="H49" s="100"/>
      <c r="I49" s="100">
        <f t="shared" ref="I49:O49" si="15">SUM(I29:I48)</f>
        <v>210400</v>
      </c>
      <c r="J49" s="100">
        <f t="shared" si="15"/>
        <v>210000</v>
      </c>
      <c r="K49" s="100">
        <f t="shared" si="15"/>
        <v>8122</v>
      </c>
      <c r="L49" s="100">
        <f t="shared" si="15"/>
        <v>12993</v>
      </c>
      <c r="M49" s="100">
        <f t="shared" si="15"/>
        <v>1260</v>
      </c>
      <c r="N49" s="100">
        <f t="shared" si="15"/>
        <v>630</v>
      </c>
      <c r="O49" s="100">
        <f t="shared" si="15"/>
        <v>511</v>
      </c>
    </row>
    <row r="50" spans="1:15" x14ac:dyDescent="0.15">
      <c r="A50" t="s">
        <v>157</v>
      </c>
      <c r="M50" s="162" t="s">
        <v>158</v>
      </c>
      <c r="N50" s="162"/>
      <c r="O50" s="112">
        <f>SUM(K49:O49)</f>
        <v>23516</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view="pageBreakPreview" zoomScaleNormal="100" zoomScaleSheetLayoutView="100" workbookViewId="0">
      <pane xSplit="5" ySplit="4" topLeftCell="F38" activePane="bottomRight" state="frozen"/>
      <selection activeCell="G4" sqref="G4"/>
      <selection pane="topRight" activeCell="G4" sqref="G4"/>
      <selection pane="bottomLeft" activeCell="G4" sqref="G4"/>
      <selection pane="bottomRight" activeCell="F4" sqref="F4:K4"/>
    </sheetView>
  </sheetViews>
  <sheetFormatPr defaultRowHeight="13.5" x14ac:dyDescent="0.15"/>
  <cols>
    <col min="1" max="1" width="8.875" style="1"/>
    <col min="2" max="2" width="3.5" style="1" customWidth="1"/>
    <col min="3" max="4" width="4" style="1" customWidth="1"/>
    <col min="5" max="5" width="24.75" style="1" customWidth="1"/>
    <col min="6" max="17" width="6.375" style="1" customWidth="1"/>
    <col min="18" max="212" width="8.875" style="1"/>
    <col min="213" max="214" width="4" style="1" customWidth="1"/>
    <col min="215" max="215" width="16.25" style="1" customWidth="1"/>
    <col min="216" max="220" width="10.625" style="1" customWidth="1"/>
    <col min="221" max="221" width="39.875" style="1" customWidth="1"/>
    <col min="222" max="468" width="8.875" style="1"/>
    <col min="469" max="470" width="4" style="1" customWidth="1"/>
    <col min="471" max="471" width="16.25" style="1" customWidth="1"/>
    <col min="472" max="476" width="10.625" style="1" customWidth="1"/>
    <col min="477" max="477" width="39.875" style="1" customWidth="1"/>
    <col min="478" max="724" width="8.875" style="1"/>
    <col min="725" max="726" width="4" style="1" customWidth="1"/>
    <col min="727" max="727" width="16.25" style="1" customWidth="1"/>
    <col min="728" max="732" width="10.625" style="1" customWidth="1"/>
    <col min="733" max="733" width="39.875" style="1" customWidth="1"/>
    <col min="734" max="980" width="8.875" style="1"/>
    <col min="981" max="982" width="4" style="1" customWidth="1"/>
    <col min="983" max="983" width="16.25" style="1" customWidth="1"/>
    <col min="984" max="988" width="10.625" style="1" customWidth="1"/>
    <col min="989" max="989" width="39.875" style="1" customWidth="1"/>
    <col min="990" max="1236" width="8.875" style="1"/>
    <col min="1237" max="1238" width="4" style="1" customWidth="1"/>
    <col min="1239" max="1239" width="16.25" style="1" customWidth="1"/>
    <col min="1240" max="1244" width="10.625" style="1" customWidth="1"/>
    <col min="1245" max="1245" width="39.875" style="1" customWidth="1"/>
    <col min="1246" max="1492" width="8.875" style="1"/>
    <col min="1493" max="1494" width="4" style="1" customWidth="1"/>
    <col min="1495" max="1495" width="16.25" style="1" customWidth="1"/>
    <col min="1496" max="1500" width="10.625" style="1" customWidth="1"/>
    <col min="1501" max="1501" width="39.875" style="1" customWidth="1"/>
    <col min="1502" max="1748" width="8.875" style="1"/>
    <col min="1749" max="1750" width="4" style="1" customWidth="1"/>
    <col min="1751" max="1751" width="16.25" style="1" customWidth="1"/>
    <col min="1752" max="1756" width="10.625" style="1" customWidth="1"/>
    <col min="1757" max="1757" width="39.875" style="1" customWidth="1"/>
    <col min="1758" max="2004" width="8.875" style="1"/>
    <col min="2005" max="2006" width="4" style="1" customWidth="1"/>
    <col min="2007" max="2007" width="16.25" style="1" customWidth="1"/>
    <col min="2008" max="2012" width="10.625" style="1" customWidth="1"/>
    <col min="2013" max="2013" width="39.875" style="1" customWidth="1"/>
    <col min="2014" max="2260" width="8.875" style="1"/>
    <col min="2261" max="2262" width="4" style="1" customWidth="1"/>
    <col min="2263" max="2263" width="16.25" style="1" customWidth="1"/>
    <col min="2264" max="2268" width="10.625" style="1" customWidth="1"/>
    <col min="2269" max="2269" width="39.875" style="1" customWidth="1"/>
    <col min="2270" max="2516" width="8.875" style="1"/>
    <col min="2517" max="2518" width="4" style="1" customWidth="1"/>
    <col min="2519" max="2519" width="16.25" style="1" customWidth="1"/>
    <col min="2520" max="2524" width="10.625" style="1" customWidth="1"/>
    <col min="2525" max="2525" width="39.875" style="1" customWidth="1"/>
    <col min="2526" max="2772" width="8.875" style="1"/>
    <col min="2773" max="2774" width="4" style="1" customWidth="1"/>
    <col min="2775" max="2775" width="16.25" style="1" customWidth="1"/>
    <col min="2776" max="2780" width="10.625" style="1" customWidth="1"/>
    <col min="2781" max="2781" width="39.875" style="1" customWidth="1"/>
    <col min="2782" max="3028" width="8.875" style="1"/>
    <col min="3029" max="3030" width="4" style="1" customWidth="1"/>
    <col min="3031" max="3031" width="16.25" style="1" customWidth="1"/>
    <col min="3032" max="3036" width="10.625" style="1" customWidth="1"/>
    <col min="3037" max="3037" width="39.875" style="1" customWidth="1"/>
    <col min="3038" max="3284" width="8.875" style="1"/>
    <col min="3285" max="3286" width="4" style="1" customWidth="1"/>
    <col min="3287" max="3287" width="16.25" style="1" customWidth="1"/>
    <col min="3288" max="3292" width="10.625" style="1" customWidth="1"/>
    <col min="3293" max="3293" width="39.875" style="1" customWidth="1"/>
    <col min="3294" max="3540" width="8.875" style="1"/>
    <col min="3541" max="3542" width="4" style="1" customWidth="1"/>
    <col min="3543" max="3543" width="16.25" style="1" customWidth="1"/>
    <col min="3544" max="3548" width="10.625" style="1" customWidth="1"/>
    <col min="3549" max="3549" width="39.875" style="1" customWidth="1"/>
    <col min="3550" max="3796" width="8.875" style="1"/>
    <col min="3797" max="3798" width="4" style="1" customWidth="1"/>
    <col min="3799" max="3799" width="16.25" style="1" customWidth="1"/>
    <col min="3800" max="3804" width="10.625" style="1" customWidth="1"/>
    <col min="3805" max="3805" width="39.875" style="1" customWidth="1"/>
    <col min="3806" max="4052" width="8.875" style="1"/>
    <col min="4053" max="4054" width="4" style="1" customWidth="1"/>
    <col min="4055" max="4055" width="16.25" style="1" customWidth="1"/>
    <col min="4056" max="4060" width="10.625" style="1" customWidth="1"/>
    <col min="4061" max="4061" width="39.875" style="1" customWidth="1"/>
    <col min="4062" max="4308" width="8.875" style="1"/>
    <col min="4309" max="4310" width="4" style="1" customWidth="1"/>
    <col min="4311" max="4311" width="16.25" style="1" customWidth="1"/>
    <col min="4312" max="4316" width="10.625" style="1" customWidth="1"/>
    <col min="4317" max="4317" width="39.875" style="1" customWidth="1"/>
    <col min="4318" max="4564" width="8.875" style="1"/>
    <col min="4565" max="4566" width="4" style="1" customWidth="1"/>
    <col min="4567" max="4567" width="16.25" style="1" customWidth="1"/>
    <col min="4568" max="4572" width="10.625" style="1" customWidth="1"/>
    <col min="4573" max="4573" width="39.875" style="1" customWidth="1"/>
    <col min="4574" max="4820" width="8.875" style="1"/>
    <col min="4821" max="4822" width="4" style="1" customWidth="1"/>
    <col min="4823" max="4823" width="16.25" style="1" customWidth="1"/>
    <col min="4824" max="4828" width="10.625" style="1" customWidth="1"/>
    <col min="4829" max="4829" width="39.875" style="1" customWidth="1"/>
    <col min="4830" max="5076" width="8.875" style="1"/>
    <col min="5077" max="5078" width="4" style="1" customWidth="1"/>
    <col min="5079" max="5079" width="16.25" style="1" customWidth="1"/>
    <col min="5080" max="5084" width="10.625" style="1" customWidth="1"/>
    <col min="5085" max="5085" width="39.875" style="1" customWidth="1"/>
    <col min="5086" max="5332" width="8.875" style="1"/>
    <col min="5333" max="5334" width="4" style="1" customWidth="1"/>
    <col min="5335" max="5335" width="16.25" style="1" customWidth="1"/>
    <col min="5336" max="5340" width="10.625" style="1" customWidth="1"/>
    <col min="5341" max="5341" width="39.875" style="1" customWidth="1"/>
    <col min="5342" max="5588" width="8.875" style="1"/>
    <col min="5589" max="5590" width="4" style="1" customWidth="1"/>
    <col min="5591" max="5591" width="16.25" style="1" customWidth="1"/>
    <col min="5592" max="5596" width="10.625" style="1" customWidth="1"/>
    <col min="5597" max="5597" width="39.875" style="1" customWidth="1"/>
    <col min="5598" max="5844" width="8.875" style="1"/>
    <col min="5845" max="5846" width="4" style="1" customWidth="1"/>
    <col min="5847" max="5847" width="16.25" style="1" customWidth="1"/>
    <col min="5848" max="5852" width="10.625" style="1" customWidth="1"/>
    <col min="5853" max="5853" width="39.875" style="1" customWidth="1"/>
    <col min="5854" max="6100" width="8.875" style="1"/>
    <col min="6101" max="6102" width="4" style="1" customWidth="1"/>
    <col min="6103" max="6103" width="16.25" style="1" customWidth="1"/>
    <col min="6104" max="6108" width="10.625" style="1" customWidth="1"/>
    <col min="6109" max="6109" width="39.875" style="1" customWidth="1"/>
    <col min="6110" max="6356" width="8.875" style="1"/>
    <col min="6357" max="6358" width="4" style="1" customWidth="1"/>
    <col min="6359" max="6359" width="16.25" style="1" customWidth="1"/>
    <col min="6360" max="6364" width="10.625" style="1" customWidth="1"/>
    <col min="6365" max="6365" width="39.875" style="1" customWidth="1"/>
    <col min="6366" max="6612" width="8.875" style="1"/>
    <col min="6613" max="6614" width="4" style="1" customWidth="1"/>
    <col min="6615" max="6615" width="16.25" style="1" customWidth="1"/>
    <col min="6616" max="6620" width="10.625" style="1" customWidth="1"/>
    <col min="6621" max="6621" width="39.875" style="1" customWidth="1"/>
    <col min="6622" max="6868" width="8.875" style="1"/>
    <col min="6869" max="6870" width="4" style="1" customWidth="1"/>
    <col min="6871" max="6871" width="16.25" style="1" customWidth="1"/>
    <col min="6872" max="6876" width="10.625" style="1" customWidth="1"/>
    <col min="6877" max="6877" width="39.875" style="1" customWidth="1"/>
    <col min="6878" max="7124" width="8.875" style="1"/>
    <col min="7125" max="7126" width="4" style="1" customWidth="1"/>
    <col min="7127" max="7127" width="16.25" style="1" customWidth="1"/>
    <col min="7128" max="7132" width="10.625" style="1" customWidth="1"/>
    <col min="7133" max="7133" width="39.875" style="1" customWidth="1"/>
    <col min="7134" max="7380" width="8.875" style="1"/>
    <col min="7381" max="7382" width="4" style="1" customWidth="1"/>
    <col min="7383" max="7383" width="16.25" style="1" customWidth="1"/>
    <col min="7384" max="7388" width="10.625" style="1" customWidth="1"/>
    <col min="7389" max="7389" width="39.875" style="1" customWidth="1"/>
    <col min="7390" max="7636" width="8.875" style="1"/>
    <col min="7637" max="7638" width="4" style="1" customWidth="1"/>
    <col min="7639" max="7639" width="16.25" style="1" customWidth="1"/>
    <col min="7640" max="7644" width="10.625" style="1" customWidth="1"/>
    <col min="7645" max="7645" width="39.875" style="1" customWidth="1"/>
    <col min="7646" max="7892" width="8.875" style="1"/>
    <col min="7893" max="7894" width="4" style="1" customWidth="1"/>
    <col min="7895" max="7895" width="16.25" style="1" customWidth="1"/>
    <col min="7896" max="7900" width="10.625" style="1" customWidth="1"/>
    <col min="7901" max="7901" width="39.875" style="1" customWidth="1"/>
    <col min="7902" max="8148" width="8.875" style="1"/>
    <col min="8149" max="8150" width="4" style="1" customWidth="1"/>
    <col min="8151" max="8151" width="16.25" style="1" customWidth="1"/>
    <col min="8152" max="8156" width="10.625" style="1" customWidth="1"/>
    <col min="8157" max="8157" width="39.875" style="1" customWidth="1"/>
    <col min="8158" max="8404" width="8.875" style="1"/>
    <col min="8405" max="8406" width="4" style="1" customWidth="1"/>
    <col min="8407" max="8407" width="16.25" style="1" customWidth="1"/>
    <col min="8408" max="8412" width="10.625" style="1" customWidth="1"/>
    <col min="8413" max="8413" width="39.875" style="1" customWidth="1"/>
    <col min="8414" max="8660" width="8.875" style="1"/>
    <col min="8661" max="8662" width="4" style="1" customWidth="1"/>
    <col min="8663" max="8663" width="16.25" style="1" customWidth="1"/>
    <col min="8664" max="8668" width="10.625" style="1" customWidth="1"/>
    <col min="8669" max="8669" width="39.875" style="1" customWidth="1"/>
    <col min="8670" max="8916" width="8.875" style="1"/>
    <col min="8917" max="8918" width="4" style="1" customWidth="1"/>
    <col min="8919" max="8919" width="16.25" style="1" customWidth="1"/>
    <col min="8920" max="8924" width="10.625" style="1" customWidth="1"/>
    <col min="8925" max="8925" width="39.875" style="1" customWidth="1"/>
    <col min="8926" max="9172" width="8.875" style="1"/>
    <col min="9173" max="9174" width="4" style="1" customWidth="1"/>
    <col min="9175" max="9175" width="16.25" style="1" customWidth="1"/>
    <col min="9176" max="9180" width="10.625" style="1" customWidth="1"/>
    <col min="9181" max="9181" width="39.875" style="1" customWidth="1"/>
    <col min="9182" max="9428" width="8.875" style="1"/>
    <col min="9429" max="9430" width="4" style="1" customWidth="1"/>
    <col min="9431" max="9431" width="16.25" style="1" customWidth="1"/>
    <col min="9432" max="9436" width="10.625" style="1" customWidth="1"/>
    <col min="9437" max="9437" width="39.875" style="1" customWidth="1"/>
    <col min="9438" max="9684" width="8.875" style="1"/>
    <col min="9685" max="9686" width="4" style="1" customWidth="1"/>
    <col min="9687" max="9687" width="16.25" style="1" customWidth="1"/>
    <col min="9688" max="9692" width="10.625" style="1" customWidth="1"/>
    <col min="9693" max="9693" width="39.875" style="1" customWidth="1"/>
    <col min="9694" max="9940" width="8.875" style="1"/>
    <col min="9941" max="9942" width="4" style="1" customWidth="1"/>
    <col min="9943" max="9943" width="16.25" style="1" customWidth="1"/>
    <col min="9944" max="9948" width="10.625" style="1" customWidth="1"/>
    <col min="9949" max="9949" width="39.875" style="1" customWidth="1"/>
    <col min="9950" max="10196" width="8.875" style="1"/>
    <col min="10197" max="10198" width="4" style="1" customWidth="1"/>
    <col min="10199" max="10199" width="16.25" style="1" customWidth="1"/>
    <col min="10200" max="10204" width="10.625" style="1" customWidth="1"/>
    <col min="10205" max="10205" width="39.875" style="1" customWidth="1"/>
    <col min="10206" max="10452" width="8.875" style="1"/>
    <col min="10453" max="10454" width="4" style="1" customWidth="1"/>
    <col min="10455" max="10455" width="16.25" style="1" customWidth="1"/>
    <col min="10456" max="10460" width="10.625" style="1" customWidth="1"/>
    <col min="10461" max="10461" width="39.875" style="1" customWidth="1"/>
    <col min="10462" max="10708" width="8.875" style="1"/>
    <col min="10709" max="10710" width="4" style="1" customWidth="1"/>
    <col min="10711" max="10711" width="16.25" style="1" customWidth="1"/>
    <col min="10712" max="10716" width="10.625" style="1" customWidth="1"/>
    <col min="10717" max="10717" width="39.875" style="1" customWidth="1"/>
    <col min="10718" max="10964" width="8.875" style="1"/>
    <col min="10965" max="10966" width="4" style="1" customWidth="1"/>
    <col min="10967" max="10967" width="16.25" style="1" customWidth="1"/>
    <col min="10968" max="10972" width="10.625" style="1" customWidth="1"/>
    <col min="10973" max="10973" width="39.875" style="1" customWidth="1"/>
    <col min="10974" max="11220" width="8.875" style="1"/>
    <col min="11221" max="11222" width="4" style="1" customWidth="1"/>
    <col min="11223" max="11223" width="16.25" style="1" customWidth="1"/>
    <col min="11224" max="11228" width="10.625" style="1" customWidth="1"/>
    <col min="11229" max="11229" width="39.875" style="1" customWidth="1"/>
    <col min="11230" max="11476" width="8.875" style="1"/>
    <col min="11477" max="11478" width="4" style="1" customWidth="1"/>
    <col min="11479" max="11479" width="16.25" style="1" customWidth="1"/>
    <col min="11480" max="11484" width="10.625" style="1" customWidth="1"/>
    <col min="11485" max="11485" width="39.875" style="1" customWidth="1"/>
    <col min="11486" max="11732" width="8.875" style="1"/>
    <col min="11733" max="11734" width="4" style="1" customWidth="1"/>
    <col min="11735" max="11735" width="16.25" style="1" customWidth="1"/>
    <col min="11736" max="11740" width="10.625" style="1" customWidth="1"/>
    <col min="11741" max="11741" width="39.875" style="1" customWidth="1"/>
    <col min="11742" max="11988" width="8.875" style="1"/>
    <col min="11989" max="11990" width="4" style="1" customWidth="1"/>
    <col min="11991" max="11991" width="16.25" style="1" customWidth="1"/>
    <col min="11992" max="11996" width="10.625" style="1" customWidth="1"/>
    <col min="11997" max="11997" width="39.875" style="1" customWidth="1"/>
    <col min="11998" max="12244" width="8.875" style="1"/>
    <col min="12245" max="12246" width="4" style="1" customWidth="1"/>
    <col min="12247" max="12247" width="16.25" style="1" customWidth="1"/>
    <col min="12248" max="12252" width="10.625" style="1" customWidth="1"/>
    <col min="12253" max="12253" width="39.875" style="1" customWidth="1"/>
    <col min="12254" max="12500" width="8.875" style="1"/>
    <col min="12501" max="12502" width="4" style="1" customWidth="1"/>
    <col min="12503" max="12503" width="16.25" style="1" customWidth="1"/>
    <col min="12504" max="12508" width="10.625" style="1" customWidth="1"/>
    <col min="12509" max="12509" width="39.875" style="1" customWidth="1"/>
    <col min="12510" max="12756" width="8.875" style="1"/>
    <col min="12757" max="12758" width="4" style="1" customWidth="1"/>
    <col min="12759" max="12759" width="16.25" style="1" customWidth="1"/>
    <col min="12760" max="12764" width="10.625" style="1" customWidth="1"/>
    <col min="12765" max="12765" width="39.875" style="1" customWidth="1"/>
    <col min="12766" max="13012" width="8.875" style="1"/>
    <col min="13013" max="13014" width="4" style="1" customWidth="1"/>
    <col min="13015" max="13015" width="16.25" style="1" customWidth="1"/>
    <col min="13016" max="13020" width="10.625" style="1" customWidth="1"/>
    <col min="13021" max="13021" width="39.875" style="1" customWidth="1"/>
    <col min="13022" max="13268" width="8.875" style="1"/>
    <col min="13269" max="13270" width="4" style="1" customWidth="1"/>
    <col min="13271" max="13271" width="16.25" style="1" customWidth="1"/>
    <col min="13272" max="13276" width="10.625" style="1" customWidth="1"/>
    <col min="13277" max="13277" width="39.875" style="1" customWidth="1"/>
    <col min="13278" max="13524" width="8.875" style="1"/>
    <col min="13525" max="13526" width="4" style="1" customWidth="1"/>
    <col min="13527" max="13527" width="16.25" style="1" customWidth="1"/>
    <col min="13528" max="13532" width="10.625" style="1" customWidth="1"/>
    <col min="13533" max="13533" width="39.875" style="1" customWidth="1"/>
    <col min="13534" max="13780" width="8.875" style="1"/>
    <col min="13781" max="13782" width="4" style="1" customWidth="1"/>
    <col min="13783" max="13783" width="16.25" style="1" customWidth="1"/>
    <col min="13784" max="13788" width="10.625" style="1" customWidth="1"/>
    <col min="13789" max="13789" width="39.875" style="1" customWidth="1"/>
    <col min="13790" max="14036" width="8.875" style="1"/>
    <col min="14037" max="14038" width="4" style="1" customWidth="1"/>
    <col min="14039" max="14039" width="16.25" style="1" customWidth="1"/>
    <col min="14040" max="14044" width="10.625" style="1" customWidth="1"/>
    <col min="14045" max="14045" width="39.875" style="1" customWidth="1"/>
    <col min="14046" max="14292" width="8.875" style="1"/>
    <col min="14293" max="14294" width="4" style="1" customWidth="1"/>
    <col min="14295" max="14295" width="16.25" style="1" customWidth="1"/>
    <col min="14296" max="14300" width="10.625" style="1" customWidth="1"/>
    <col min="14301" max="14301" width="39.875" style="1" customWidth="1"/>
    <col min="14302" max="14548" width="8.875" style="1"/>
    <col min="14549" max="14550" width="4" style="1" customWidth="1"/>
    <col min="14551" max="14551" width="16.25" style="1" customWidth="1"/>
    <col min="14552" max="14556" width="10.625" style="1" customWidth="1"/>
    <col min="14557" max="14557" width="39.875" style="1" customWidth="1"/>
    <col min="14558" max="14804" width="8.875" style="1"/>
    <col min="14805" max="14806" width="4" style="1" customWidth="1"/>
    <col min="14807" max="14807" width="16.25" style="1" customWidth="1"/>
    <col min="14808" max="14812" width="10.625" style="1" customWidth="1"/>
    <col min="14813" max="14813" width="39.875" style="1" customWidth="1"/>
    <col min="14814" max="15060" width="8.875" style="1"/>
    <col min="15061" max="15062" width="4" style="1" customWidth="1"/>
    <col min="15063" max="15063" width="16.25" style="1" customWidth="1"/>
    <col min="15064" max="15068" width="10.625" style="1" customWidth="1"/>
    <col min="15069" max="15069" width="39.875" style="1" customWidth="1"/>
    <col min="15070" max="15316" width="8.875" style="1"/>
    <col min="15317" max="15318" width="4" style="1" customWidth="1"/>
    <col min="15319" max="15319" width="16.25" style="1" customWidth="1"/>
    <col min="15320" max="15324" width="10.625" style="1" customWidth="1"/>
    <col min="15325" max="15325" width="39.875" style="1" customWidth="1"/>
    <col min="15326" max="15572" width="8.875" style="1"/>
    <col min="15573" max="15574" width="4" style="1" customWidth="1"/>
    <col min="15575" max="15575" width="16.25" style="1" customWidth="1"/>
    <col min="15576" max="15580" width="10.625" style="1" customWidth="1"/>
    <col min="15581" max="15581" width="39.875" style="1" customWidth="1"/>
    <col min="15582" max="15828" width="8.875" style="1"/>
    <col min="15829" max="15830" width="4" style="1" customWidth="1"/>
    <col min="15831" max="15831" width="16.25" style="1" customWidth="1"/>
    <col min="15832" max="15836" width="10.625" style="1" customWidth="1"/>
    <col min="15837" max="15837" width="39.875" style="1" customWidth="1"/>
    <col min="15838" max="16084" width="8.875" style="1"/>
    <col min="16085" max="16086" width="4" style="1" customWidth="1"/>
    <col min="16087" max="16087" width="16.25" style="1" customWidth="1"/>
    <col min="16088" max="16092" width="10.625" style="1" customWidth="1"/>
    <col min="16093" max="16093" width="39.875" style="1" customWidth="1"/>
    <col min="16094" max="16384" width="8.875" style="1"/>
  </cols>
  <sheetData>
    <row r="1" spans="2:17" ht="20.100000000000001" customHeight="1" x14ac:dyDescent="0.15">
      <c r="C1" s="221" t="s">
        <v>103</v>
      </c>
      <c r="D1" s="221"/>
      <c r="E1" s="221"/>
      <c r="F1" s="221"/>
      <c r="G1" s="221"/>
      <c r="H1" s="221"/>
      <c r="I1" s="221"/>
      <c r="J1" s="221"/>
      <c r="K1" s="221"/>
      <c r="L1" s="221"/>
      <c r="M1" s="221"/>
      <c r="N1" s="221"/>
      <c r="O1" s="221"/>
      <c r="P1" s="221"/>
      <c r="Q1" s="221"/>
    </row>
    <row r="2" spans="2:17" ht="11.25" customHeight="1" x14ac:dyDescent="0.15">
      <c r="C2" s="5"/>
      <c r="D2" s="5"/>
      <c r="E2" s="5"/>
      <c r="F2" s="5"/>
      <c r="G2" s="14"/>
      <c r="H2" s="45"/>
      <c r="I2" s="45"/>
      <c r="J2" s="5"/>
      <c r="K2" s="14"/>
      <c r="L2" s="45"/>
      <c r="M2" s="45"/>
      <c r="N2" s="45"/>
      <c r="O2" s="45"/>
      <c r="P2" s="45"/>
      <c r="Q2" s="45"/>
    </row>
    <row r="3" spans="2:17" ht="13.5" customHeight="1" x14ac:dyDescent="0.15">
      <c r="C3" s="141"/>
      <c r="D3" s="142"/>
      <c r="E3" s="16" t="s">
        <v>217</v>
      </c>
      <c r="F3" s="17"/>
      <c r="G3" s="17"/>
      <c r="H3" s="17"/>
      <c r="I3" s="17"/>
      <c r="J3" s="17"/>
      <c r="K3" s="17"/>
      <c r="L3" s="17"/>
      <c r="M3" s="17"/>
      <c r="N3" s="17"/>
      <c r="O3" s="17"/>
      <c r="P3" s="17"/>
      <c r="Q3" s="2" t="s">
        <v>10</v>
      </c>
    </row>
    <row r="4" spans="2:17" ht="19.899999999999999" customHeight="1" x14ac:dyDescent="0.15">
      <c r="C4" s="160"/>
      <c r="D4" s="160"/>
      <c r="E4" s="160"/>
      <c r="F4" s="220" t="s">
        <v>221</v>
      </c>
      <c r="G4" s="220"/>
      <c r="H4" s="220"/>
      <c r="I4" s="220"/>
      <c r="J4" s="220"/>
      <c r="K4" s="220"/>
      <c r="L4" s="240" t="s">
        <v>124</v>
      </c>
      <c r="M4" s="240"/>
      <c r="N4" s="240"/>
      <c r="O4" s="240"/>
      <c r="P4" s="240"/>
      <c r="Q4" s="240"/>
    </row>
    <row r="5" spans="2:17" ht="19.899999999999999" customHeight="1" x14ac:dyDescent="0.15">
      <c r="C5" s="160"/>
      <c r="D5" s="160"/>
      <c r="E5" s="160"/>
      <c r="F5" s="218" t="s">
        <v>121</v>
      </c>
      <c r="G5" s="219"/>
      <c r="H5" s="218" t="s">
        <v>122</v>
      </c>
      <c r="I5" s="219"/>
      <c r="J5" s="218" t="s">
        <v>123</v>
      </c>
      <c r="K5" s="219"/>
      <c r="L5" s="241" t="s">
        <v>121</v>
      </c>
      <c r="M5" s="242"/>
      <c r="N5" s="241" t="s">
        <v>122</v>
      </c>
      <c r="O5" s="242"/>
      <c r="P5" s="241" t="s">
        <v>123</v>
      </c>
      <c r="Q5" s="242"/>
    </row>
    <row r="6" spans="2:17" ht="19.899999999999999" customHeight="1" x14ac:dyDescent="0.15">
      <c r="B6" s="92">
        <v>12</v>
      </c>
      <c r="C6" s="255" t="s">
        <v>45</v>
      </c>
      <c r="D6" s="256"/>
      <c r="E6" s="257"/>
      <c r="F6" s="202">
        <f>F7+F11</f>
        <v>1806022</v>
      </c>
      <c r="G6" s="203"/>
      <c r="H6" s="202">
        <f t="shared" ref="H6:H29" si="0">$B$6*F6</f>
        <v>21672264</v>
      </c>
      <c r="I6" s="203"/>
      <c r="J6" s="204">
        <f>H6/$H$6</f>
        <v>1</v>
      </c>
      <c r="K6" s="205"/>
      <c r="L6" s="202">
        <f>L7+L11</f>
        <v>2964140</v>
      </c>
      <c r="M6" s="203"/>
      <c r="N6" s="202">
        <f>$B$6*L6</f>
        <v>35569680</v>
      </c>
      <c r="O6" s="203"/>
      <c r="P6" s="204">
        <f>N6/$N$6</f>
        <v>1</v>
      </c>
      <c r="Q6" s="205"/>
    </row>
    <row r="7" spans="2:17" ht="19.899999999999999" customHeight="1" x14ac:dyDescent="0.15">
      <c r="C7" s="237" t="s">
        <v>94</v>
      </c>
      <c r="D7" s="238"/>
      <c r="E7" s="239"/>
      <c r="F7" s="168">
        <f>SUM(F8:G10)</f>
        <v>1380982</v>
      </c>
      <c r="G7" s="169"/>
      <c r="H7" s="168">
        <f t="shared" si="0"/>
        <v>16571784</v>
      </c>
      <c r="I7" s="169"/>
      <c r="J7" s="164">
        <f t="shared" ref="J7:J35" si="1">H7/$H$6</f>
        <v>0.76465402968513119</v>
      </c>
      <c r="K7" s="165"/>
      <c r="L7" s="168">
        <f>SUM(L8:M10)</f>
        <v>2114060</v>
      </c>
      <c r="M7" s="169"/>
      <c r="N7" s="168">
        <f t="shared" ref="N7:N35" si="2">$B$6*L7</f>
        <v>25368720</v>
      </c>
      <c r="O7" s="169"/>
      <c r="P7" s="164">
        <f t="shared" ref="P7:P63" si="3">N7/$N$6</f>
        <v>0.71321192656217314</v>
      </c>
      <c r="Q7" s="165"/>
    </row>
    <row r="8" spans="2:17" ht="19.899999999999999" customHeight="1" x14ac:dyDescent="0.15">
      <c r="C8" s="227" t="s">
        <v>95</v>
      </c>
      <c r="D8" s="228"/>
      <c r="E8" s="229"/>
      <c r="F8" s="168">
        <f>$B$66*顧客層・店舗マスター!C38</f>
        <v>1066342</v>
      </c>
      <c r="G8" s="169"/>
      <c r="H8" s="168">
        <f t="shared" si="0"/>
        <v>12796104</v>
      </c>
      <c r="I8" s="169"/>
      <c r="J8" s="164">
        <f t="shared" si="1"/>
        <v>0.59043688282866991</v>
      </c>
      <c r="K8" s="165"/>
      <c r="L8" s="168">
        <f>$B$66*顧客層・店舗マスター!J38</f>
        <v>1484780</v>
      </c>
      <c r="M8" s="169"/>
      <c r="N8" s="168">
        <f t="shared" si="2"/>
        <v>17817360</v>
      </c>
      <c r="O8" s="169"/>
      <c r="P8" s="164">
        <f t="shared" si="3"/>
        <v>0.50091426180949616</v>
      </c>
      <c r="Q8" s="165"/>
    </row>
    <row r="9" spans="2:17" ht="19.899999999999999" customHeight="1" x14ac:dyDescent="0.15">
      <c r="C9" s="227" t="s">
        <v>96</v>
      </c>
      <c r="D9" s="228"/>
      <c r="E9" s="229"/>
      <c r="F9" s="168">
        <f>$B$67*顧客層・店舗マスター!D38</f>
        <v>314640</v>
      </c>
      <c r="G9" s="169"/>
      <c r="H9" s="168">
        <f t="shared" si="0"/>
        <v>3775680</v>
      </c>
      <c r="I9" s="169"/>
      <c r="J9" s="164">
        <f t="shared" si="1"/>
        <v>0.17421714685646134</v>
      </c>
      <c r="K9" s="165"/>
      <c r="L9" s="168">
        <f>$B$67*顧客層・店舗マスター!K38</f>
        <v>629280</v>
      </c>
      <c r="M9" s="169"/>
      <c r="N9" s="168">
        <f>$B$6*L9</f>
        <v>7551360</v>
      </c>
      <c r="O9" s="169"/>
      <c r="P9" s="164">
        <f t="shared" si="3"/>
        <v>0.212297664752677</v>
      </c>
      <c r="Q9" s="165"/>
    </row>
    <row r="10" spans="2:17" ht="19.899999999999999" customHeight="1" x14ac:dyDescent="0.15">
      <c r="C10" s="227" t="s">
        <v>97</v>
      </c>
      <c r="D10" s="228"/>
      <c r="E10" s="229"/>
      <c r="F10" s="168">
        <f>$B$68*顧客層・店舗マスター!E38</f>
        <v>0</v>
      </c>
      <c r="G10" s="169"/>
      <c r="H10" s="168">
        <f t="shared" si="0"/>
        <v>0</v>
      </c>
      <c r="I10" s="169"/>
      <c r="J10" s="164">
        <f t="shared" si="1"/>
        <v>0</v>
      </c>
      <c r="K10" s="165"/>
      <c r="L10" s="168">
        <f>$B$68*顧客層・店舗マスター!L38</f>
        <v>0</v>
      </c>
      <c r="M10" s="169"/>
      <c r="N10" s="168">
        <f>$B$6*L10</f>
        <v>0</v>
      </c>
      <c r="O10" s="169"/>
      <c r="P10" s="164">
        <f t="shared" si="3"/>
        <v>0</v>
      </c>
      <c r="Q10" s="165"/>
    </row>
    <row r="11" spans="2:17" ht="19.899999999999999" customHeight="1" x14ac:dyDescent="0.15">
      <c r="C11" s="237" t="s">
        <v>98</v>
      </c>
      <c r="D11" s="238"/>
      <c r="E11" s="239"/>
      <c r="F11" s="168">
        <f>SUM(F12:G14)</f>
        <v>425040.00000000006</v>
      </c>
      <c r="G11" s="169"/>
      <c r="H11" s="168">
        <f t="shared" si="0"/>
        <v>5100480.0000000009</v>
      </c>
      <c r="I11" s="169"/>
      <c r="J11" s="164">
        <f t="shared" si="1"/>
        <v>0.23534597031486884</v>
      </c>
      <c r="K11" s="165"/>
      <c r="L11" s="168">
        <f>SUM(L12:M14)</f>
        <v>850080.00000000012</v>
      </c>
      <c r="M11" s="169"/>
      <c r="N11" s="168">
        <f t="shared" si="2"/>
        <v>10200960.000000002</v>
      </c>
      <c r="O11" s="169"/>
      <c r="P11" s="164">
        <f t="shared" si="3"/>
        <v>0.28678807343782686</v>
      </c>
      <c r="Q11" s="165"/>
    </row>
    <row r="12" spans="2:17" ht="19.899999999999999" customHeight="1" x14ac:dyDescent="0.15">
      <c r="C12" s="227" t="s">
        <v>95</v>
      </c>
      <c r="D12" s="228"/>
      <c r="E12" s="229"/>
      <c r="F12" s="168">
        <f>$B$66*顧客層・店舗マスター!F38</f>
        <v>344080.00000000006</v>
      </c>
      <c r="G12" s="169"/>
      <c r="H12" s="168">
        <f t="shared" si="0"/>
        <v>4128960.0000000009</v>
      </c>
      <c r="I12" s="169"/>
      <c r="J12" s="164">
        <f t="shared" si="1"/>
        <v>0.19051816644537004</v>
      </c>
      <c r="K12" s="165"/>
      <c r="L12" s="168">
        <f>$B$66*顧客層・店舗マスター!M38</f>
        <v>688160.00000000012</v>
      </c>
      <c r="M12" s="169"/>
      <c r="N12" s="168">
        <f t="shared" si="2"/>
        <v>8257920.0000000019</v>
      </c>
      <c r="O12" s="169"/>
      <c r="P12" s="164">
        <f t="shared" si="3"/>
        <v>0.23216177373538366</v>
      </c>
      <c r="Q12" s="165"/>
    </row>
    <row r="13" spans="2:17" ht="19.899999999999999" customHeight="1" x14ac:dyDescent="0.15">
      <c r="C13" s="227" t="s">
        <v>96</v>
      </c>
      <c r="D13" s="228"/>
      <c r="E13" s="229"/>
      <c r="F13" s="168">
        <f>$B$67*顧客層・店舗マスター!G38</f>
        <v>80960.000000000015</v>
      </c>
      <c r="G13" s="169"/>
      <c r="H13" s="168">
        <f t="shared" si="0"/>
        <v>971520.00000000023</v>
      </c>
      <c r="I13" s="169"/>
      <c r="J13" s="164">
        <f t="shared" si="1"/>
        <v>4.4827803869498833E-2</v>
      </c>
      <c r="K13" s="165"/>
      <c r="L13" s="168">
        <f>$B$67*顧客層・店舗マスター!N38</f>
        <v>161920.00000000003</v>
      </c>
      <c r="M13" s="169"/>
      <c r="N13" s="168">
        <f t="shared" si="2"/>
        <v>1943040.0000000005</v>
      </c>
      <c r="O13" s="169"/>
      <c r="P13" s="164">
        <f t="shared" si="3"/>
        <v>5.4626299702443218E-2</v>
      </c>
      <c r="Q13" s="165"/>
    </row>
    <row r="14" spans="2:17" ht="19.899999999999999" customHeight="1" x14ac:dyDescent="0.15">
      <c r="C14" s="227" t="s">
        <v>97</v>
      </c>
      <c r="D14" s="228"/>
      <c r="E14" s="229"/>
      <c r="F14" s="168">
        <f>$B$68*顧客層・店舗マスター!H38</f>
        <v>0</v>
      </c>
      <c r="G14" s="169"/>
      <c r="H14" s="168">
        <f t="shared" si="0"/>
        <v>0</v>
      </c>
      <c r="I14" s="169"/>
      <c r="J14" s="164">
        <f t="shared" si="1"/>
        <v>0</v>
      </c>
      <c r="K14" s="165"/>
      <c r="L14" s="168">
        <f>$B$68*顧客層・店舗マスター!O38</f>
        <v>0</v>
      </c>
      <c r="M14" s="169"/>
      <c r="N14" s="168">
        <f t="shared" si="2"/>
        <v>0</v>
      </c>
      <c r="O14" s="169"/>
      <c r="P14" s="164">
        <f t="shared" si="3"/>
        <v>0</v>
      </c>
      <c r="Q14" s="165"/>
    </row>
    <row r="15" spans="2:17" ht="19.899999999999999" hidden="1" customHeight="1" x14ac:dyDescent="0.15">
      <c r="C15" s="234"/>
      <c r="D15" s="235"/>
      <c r="E15" s="236"/>
      <c r="F15" s="208"/>
      <c r="G15" s="209"/>
      <c r="H15" s="208">
        <f t="shared" si="0"/>
        <v>0</v>
      </c>
      <c r="I15" s="209"/>
      <c r="J15" s="210">
        <f t="shared" si="1"/>
        <v>0</v>
      </c>
      <c r="K15" s="211"/>
      <c r="L15" s="208"/>
      <c r="M15" s="209"/>
      <c r="N15" s="208">
        <f t="shared" si="2"/>
        <v>0</v>
      </c>
      <c r="O15" s="209"/>
      <c r="P15" s="210">
        <f t="shared" si="3"/>
        <v>0</v>
      </c>
      <c r="Q15" s="211"/>
    </row>
    <row r="16" spans="2:17" ht="19.899999999999999" customHeight="1" x14ac:dyDescent="0.15">
      <c r="C16" s="243" t="s">
        <v>21</v>
      </c>
      <c r="D16" s="244"/>
      <c r="E16" s="245"/>
      <c r="F16" s="230">
        <f>F17+F21</f>
        <v>676743.03089830466</v>
      </c>
      <c r="G16" s="231"/>
      <c r="H16" s="230">
        <f t="shared" si="0"/>
        <v>8120916.3707796559</v>
      </c>
      <c r="I16" s="231"/>
      <c r="J16" s="232">
        <f>H16/$H$6</f>
        <v>0.37471472158052593</v>
      </c>
      <c r="K16" s="233"/>
      <c r="L16" s="230">
        <f>L17+L21</f>
        <v>1109510.2704465264</v>
      </c>
      <c r="M16" s="231"/>
      <c r="N16" s="230">
        <f t="shared" si="2"/>
        <v>13314123.245358316</v>
      </c>
      <c r="O16" s="231"/>
      <c r="P16" s="232">
        <f t="shared" si="3"/>
        <v>0.37431102122252202</v>
      </c>
      <c r="Q16" s="233"/>
    </row>
    <row r="17" spans="3:17" ht="19.899999999999999" customHeight="1" x14ac:dyDescent="0.15">
      <c r="C17" s="222" t="s">
        <v>94</v>
      </c>
      <c r="D17" s="223"/>
      <c r="E17" s="224"/>
      <c r="F17" s="202">
        <f>SUM(F18:G20)</f>
        <v>540369.25195093616</v>
      </c>
      <c r="G17" s="203"/>
      <c r="H17" s="202">
        <f t="shared" si="0"/>
        <v>6484431.0234112339</v>
      </c>
      <c r="I17" s="203"/>
      <c r="J17" s="225">
        <f>H17/H7</f>
        <v>0.39129347953191002</v>
      </c>
      <c r="K17" s="226"/>
      <c r="L17" s="202">
        <f>SUM(L18:M20)</f>
        <v>836762.71255178936</v>
      </c>
      <c r="M17" s="203"/>
      <c r="N17" s="202">
        <f t="shared" si="2"/>
        <v>10041152.550621472</v>
      </c>
      <c r="O17" s="203"/>
      <c r="P17" s="225">
        <f>N17/N7</f>
        <v>0.39580840304995568</v>
      </c>
      <c r="Q17" s="226"/>
    </row>
    <row r="18" spans="3:17" ht="19.899999999999999" customHeight="1" x14ac:dyDescent="0.15">
      <c r="C18" s="227" t="s">
        <v>95</v>
      </c>
      <c r="D18" s="228"/>
      <c r="E18" s="229"/>
      <c r="F18" s="168">
        <f>$B$66*顧客層・店舗マスター!C46</f>
        <v>401543.48993034469</v>
      </c>
      <c r="G18" s="169"/>
      <c r="H18" s="168">
        <f t="shared" si="0"/>
        <v>4818521.879164136</v>
      </c>
      <c r="I18" s="169"/>
      <c r="J18" s="216">
        <f t="shared" ref="J18:J24" si="4">H18/H8</f>
        <v>0.37656163775819079</v>
      </c>
      <c r="K18" s="217"/>
      <c r="L18" s="168">
        <f>$B$66*顧客層・店舗マスター!J46</f>
        <v>559111.18851060653</v>
      </c>
      <c r="M18" s="169"/>
      <c r="N18" s="168">
        <f t="shared" si="2"/>
        <v>6709334.2621272784</v>
      </c>
      <c r="O18" s="169"/>
      <c r="P18" s="216">
        <f t="shared" ref="P18:P24" si="5">N18/N8</f>
        <v>0.37656163775819079</v>
      </c>
      <c r="Q18" s="217"/>
    </row>
    <row r="19" spans="3:17" ht="19.899999999999999" customHeight="1" x14ac:dyDescent="0.15">
      <c r="C19" s="227" t="s">
        <v>96</v>
      </c>
      <c r="D19" s="228"/>
      <c r="E19" s="229"/>
      <c r="F19" s="168">
        <f>$B$67*顧客層・店舗マスター!D46</f>
        <v>138825.76202059141</v>
      </c>
      <c r="G19" s="169"/>
      <c r="H19" s="168">
        <f t="shared" si="0"/>
        <v>1665909.144247097</v>
      </c>
      <c r="I19" s="169"/>
      <c r="J19" s="216">
        <f t="shared" si="4"/>
        <v>0.44122095734995997</v>
      </c>
      <c r="K19" s="217"/>
      <c r="L19" s="168">
        <f>$B$67*顧客層・店舗マスター!K46</f>
        <v>277651.52404118283</v>
      </c>
      <c r="M19" s="169"/>
      <c r="N19" s="168">
        <f t="shared" si="2"/>
        <v>3331818.2884941939</v>
      </c>
      <c r="O19" s="169"/>
      <c r="P19" s="216">
        <f t="shared" si="5"/>
        <v>0.44122095734995997</v>
      </c>
      <c r="Q19" s="217"/>
    </row>
    <row r="20" spans="3:17" ht="19.899999999999999" customHeight="1" x14ac:dyDescent="0.15">
      <c r="C20" s="227" t="s">
        <v>97</v>
      </c>
      <c r="D20" s="228"/>
      <c r="E20" s="229"/>
      <c r="F20" s="168">
        <f>$B$68*顧客層・店舗マスター!E46</f>
        <v>0</v>
      </c>
      <c r="G20" s="169"/>
      <c r="H20" s="168">
        <f t="shared" si="0"/>
        <v>0</v>
      </c>
      <c r="I20" s="169"/>
      <c r="J20" s="216" t="e">
        <f t="shared" si="4"/>
        <v>#DIV/0!</v>
      </c>
      <c r="K20" s="217"/>
      <c r="L20" s="168">
        <f>$B$68*顧客層・店舗マスター!L46</f>
        <v>0</v>
      </c>
      <c r="M20" s="169"/>
      <c r="N20" s="168">
        <f t="shared" si="2"/>
        <v>0</v>
      </c>
      <c r="O20" s="169"/>
      <c r="P20" s="216" t="e">
        <f t="shared" si="5"/>
        <v>#DIV/0!</v>
      </c>
      <c r="Q20" s="217"/>
    </row>
    <row r="21" spans="3:17" ht="19.899999999999999" customHeight="1" x14ac:dyDescent="0.15">
      <c r="C21" s="237" t="s">
        <v>98</v>
      </c>
      <c r="D21" s="238"/>
      <c r="E21" s="239"/>
      <c r="F21" s="168">
        <f>SUM(F22:G24)</f>
        <v>136373.77894736844</v>
      </c>
      <c r="G21" s="169"/>
      <c r="H21" s="168">
        <f t="shared" si="0"/>
        <v>1636485.3473684213</v>
      </c>
      <c r="I21" s="169"/>
      <c r="J21" s="216">
        <f t="shared" si="4"/>
        <v>0.32084928229665072</v>
      </c>
      <c r="K21" s="217"/>
      <c r="L21" s="168">
        <f>SUM(L22:M24)</f>
        <v>272747.55789473688</v>
      </c>
      <c r="M21" s="169"/>
      <c r="N21" s="168">
        <f t="shared" si="2"/>
        <v>3272970.6947368425</v>
      </c>
      <c r="O21" s="169"/>
      <c r="P21" s="216">
        <f t="shared" si="5"/>
        <v>0.32084928229665072</v>
      </c>
      <c r="Q21" s="217"/>
    </row>
    <row r="22" spans="3:17" ht="19.899999999999999" customHeight="1" x14ac:dyDescent="0.15">
      <c r="C22" s="227" t="s">
        <v>95</v>
      </c>
      <c r="D22" s="228"/>
      <c r="E22" s="229"/>
      <c r="F22" s="168">
        <f>$B$66*顧客層・店舗マスター!F46</f>
        <v>110397.82105263158</v>
      </c>
      <c r="G22" s="169"/>
      <c r="H22" s="168">
        <f t="shared" si="0"/>
        <v>1324773.8526315789</v>
      </c>
      <c r="I22" s="169"/>
      <c r="J22" s="216">
        <f t="shared" si="4"/>
        <v>0.32084928229665066</v>
      </c>
      <c r="K22" s="217"/>
      <c r="L22" s="168">
        <f>$B$66*顧客層・店舗マスター!M46</f>
        <v>220795.64210526316</v>
      </c>
      <c r="M22" s="169"/>
      <c r="N22" s="168">
        <f t="shared" si="2"/>
        <v>2649547.7052631578</v>
      </c>
      <c r="O22" s="169"/>
      <c r="P22" s="216">
        <f t="shared" si="5"/>
        <v>0.32084928229665066</v>
      </c>
      <c r="Q22" s="217"/>
    </row>
    <row r="23" spans="3:17" ht="19.899999999999999" customHeight="1" x14ac:dyDescent="0.15">
      <c r="C23" s="227" t="s">
        <v>96</v>
      </c>
      <c r="D23" s="228"/>
      <c r="E23" s="229"/>
      <c r="F23" s="168">
        <f>$B$67*顧客層・店舗マスター!G46</f>
        <v>25975.957894736843</v>
      </c>
      <c r="G23" s="169"/>
      <c r="H23" s="168">
        <f t="shared" si="0"/>
        <v>311711.49473684211</v>
      </c>
      <c r="I23" s="169"/>
      <c r="J23" s="216">
        <f t="shared" si="4"/>
        <v>0.32084928229665066</v>
      </c>
      <c r="K23" s="217"/>
      <c r="L23" s="168">
        <f>$B$67*顧客層・店舗マスター!N46</f>
        <v>51951.915789473685</v>
      </c>
      <c r="M23" s="169"/>
      <c r="N23" s="168">
        <f t="shared" si="2"/>
        <v>623422.98947368423</v>
      </c>
      <c r="O23" s="169"/>
      <c r="P23" s="216">
        <f t="shared" si="5"/>
        <v>0.32084928229665066</v>
      </c>
      <c r="Q23" s="217"/>
    </row>
    <row r="24" spans="3:17" ht="19.899999999999999" customHeight="1" x14ac:dyDescent="0.15">
      <c r="C24" s="227" t="s">
        <v>97</v>
      </c>
      <c r="D24" s="228"/>
      <c r="E24" s="229"/>
      <c r="F24" s="168">
        <f>$B$68*顧客層・店舗マスター!H46</f>
        <v>0</v>
      </c>
      <c r="G24" s="169"/>
      <c r="H24" s="168">
        <f t="shared" si="0"/>
        <v>0</v>
      </c>
      <c r="I24" s="169"/>
      <c r="J24" s="216" t="e">
        <f t="shared" si="4"/>
        <v>#DIV/0!</v>
      </c>
      <c r="K24" s="217"/>
      <c r="L24" s="168">
        <f>$B$68*顧客層・店舗マスター!O46</f>
        <v>0</v>
      </c>
      <c r="M24" s="169"/>
      <c r="N24" s="168">
        <f t="shared" si="2"/>
        <v>0</v>
      </c>
      <c r="O24" s="169"/>
      <c r="P24" s="216" t="e">
        <f t="shared" si="5"/>
        <v>#DIV/0!</v>
      </c>
      <c r="Q24" s="217"/>
    </row>
    <row r="25" spans="3:17" ht="19.899999999999999" hidden="1" customHeight="1" x14ac:dyDescent="0.15">
      <c r="C25" s="234"/>
      <c r="D25" s="235"/>
      <c r="E25" s="236"/>
      <c r="F25" s="208"/>
      <c r="G25" s="209"/>
      <c r="H25" s="208">
        <f t="shared" si="0"/>
        <v>0</v>
      </c>
      <c r="I25" s="209"/>
      <c r="J25" s="210">
        <f t="shared" si="1"/>
        <v>0</v>
      </c>
      <c r="K25" s="211"/>
      <c r="L25" s="208"/>
      <c r="M25" s="209"/>
      <c r="N25" s="208">
        <f t="shared" si="2"/>
        <v>0</v>
      </c>
      <c r="O25" s="209"/>
      <c r="P25" s="210">
        <f t="shared" si="3"/>
        <v>0</v>
      </c>
      <c r="Q25" s="211"/>
    </row>
    <row r="26" spans="3:17" ht="19.899999999999999" customHeight="1" x14ac:dyDescent="0.15">
      <c r="C26" s="246" t="s">
        <v>0</v>
      </c>
      <c r="D26" s="247"/>
      <c r="E26" s="248"/>
      <c r="F26" s="186">
        <f>F6-F16</f>
        <v>1129278.9691016953</v>
      </c>
      <c r="G26" s="187"/>
      <c r="H26" s="186">
        <f t="shared" si="0"/>
        <v>13551347.629220344</v>
      </c>
      <c r="I26" s="187"/>
      <c r="J26" s="188">
        <f t="shared" si="1"/>
        <v>0.62528527841947401</v>
      </c>
      <c r="K26" s="189"/>
      <c r="L26" s="186">
        <f>L6-L16</f>
        <v>1854629.7295534736</v>
      </c>
      <c r="M26" s="187"/>
      <c r="N26" s="186">
        <f t="shared" si="2"/>
        <v>22255556.754641682</v>
      </c>
      <c r="O26" s="187"/>
      <c r="P26" s="188">
        <f t="shared" si="3"/>
        <v>0.62568897877747798</v>
      </c>
      <c r="Q26" s="189"/>
    </row>
    <row r="27" spans="3:17" ht="19.899999999999999" customHeight="1" x14ac:dyDescent="0.15">
      <c r="C27" s="249" t="s">
        <v>1</v>
      </c>
      <c r="D27" s="250"/>
      <c r="E27" s="116" t="s">
        <v>2</v>
      </c>
      <c r="F27" s="202">
        <f>人件費マスター!D10</f>
        <v>400000</v>
      </c>
      <c r="G27" s="203"/>
      <c r="H27" s="202">
        <f t="shared" si="0"/>
        <v>4800000</v>
      </c>
      <c r="I27" s="203"/>
      <c r="J27" s="204">
        <f t="shared" si="1"/>
        <v>0.22148124441451986</v>
      </c>
      <c r="K27" s="205"/>
      <c r="L27" s="202">
        <f>'人件費マスター (コロナ後)'!D10</f>
        <v>400000</v>
      </c>
      <c r="M27" s="203"/>
      <c r="N27" s="202">
        <f t="shared" si="2"/>
        <v>4800000</v>
      </c>
      <c r="O27" s="203"/>
      <c r="P27" s="204">
        <f t="shared" si="3"/>
        <v>0.13494639254556129</v>
      </c>
      <c r="Q27" s="205"/>
    </row>
    <row r="28" spans="3:17" s="20" customFormat="1" ht="19.899999999999999" customHeight="1" x14ac:dyDescent="0.15">
      <c r="C28" s="251"/>
      <c r="D28" s="252"/>
      <c r="E28" s="115" t="s">
        <v>160</v>
      </c>
      <c r="F28" s="168">
        <f>人件費マスター!D25</f>
        <v>350000</v>
      </c>
      <c r="G28" s="169"/>
      <c r="H28" s="168">
        <f t="shared" si="0"/>
        <v>4200000</v>
      </c>
      <c r="I28" s="169"/>
      <c r="J28" s="164">
        <f t="shared" si="1"/>
        <v>0.19379608886270488</v>
      </c>
      <c r="K28" s="165"/>
      <c r="L28" s="168">
        <f>'人件費マスター (コロナ後)'!D25</f>
        <v>350000</v>
      </c>
      <c r="M28" s="169"/>
      <c r="N28" s="168">
        <f t="shared" si="2"/>
        <v>4200000</v>
      </c>
      <c r="O28" s="169"/>
      <c r="P28" s="164">
        <f t="shared" si="3"/>
        <v>0.11807809347736611</v>
      </c>
      <c r="Q28" s="165"/>
    </row>
    <row r="29" spans="3:17" s="20" customFormat="1" ht="19.899999999999999" customHeight="1" x14ac:dyDescent="0.15">
      <c r="C29" s="251"/>
      <c r="D29" s="252"/>
      <c r="E29" s="115" t="s">
        <v>161</v>
      </c>
      <c r="F29" s="168">
        <f>人件費マスター!I49</f>
        <v>70400</v>
      </c>
      <c r="G29" s="169"/>
      <c r="H29" s="168">
        <f t="shared" si="0"/>
        <v>844800</v>
      </c>
      <c r="I29" s="169"/>
      <c r="J29" s="164">
        <f t="shared" si="1"/>
        <v>3.89806990169555E-2</v>
      </c>
      <c r="K29" s="165"/>
      <c r="L29" s="168">
        <f>'人件費マスター (コロナ後)'!I49</f>
        <v>210400</v>
      </c>
      <c r="M29" s="169"/>
      <c r="N29" s="168">
        <f t="shared" si="2"/>
        <v>2524800</v>
      </c>
      <c r="O29" s="169"/>
      <c r="P29" s="164">
        <f t="shared" si="3"/>
        <v>7.0981802478965225E-2</v>
      </c>
      <c r="Q29" s="165"/>
    </row>
    <row r="30" spans="3:17" s="20" customFormat="1" ht="19.899999999999999" customHeight="1" x14ac:dyDescent="0.15">
      <c r="C30" s="251"/>
      <c r="D30" s="252"/>
      <c r="E30" s="115" t="s">
        <v>22</v>
      </c>
      <c r="F30" s="168"/>
      <c r="G30" s="169"/>
      <c r="H30" s="166">
        <v>0</v>
      </c>
      <c r="I30" s="167"/>
      <c r="J30" s="164">
        <f t="shared" si="1"/>
        <v>0</v>
      </c>
      <c r="K30" s="165"/>
      <c r="L30" s="168"/>
      <c r="M30" s="169"/>
      <c r="N30" s="166">
        <v>200000</v>
      </c>
      <c r="O30" s="167"/>
      <c r="P30" s="164">
        <f t="shared" si="3"/>
        <v>5.6227663560650528E-3</v>
      </c>
      <c r="Q30" s="165"/>
    </row>
    <row r="31" spans="3:17" s="20" customFormat="1" ht="19.899999999999999" customHeight="1" x14ac:dyDescent="0.15">
      <c r="C31" s="251"/>
      <c r="D31" s="252"/>
      <c r="E31" s="115" t="s">
        <v>162</v>
      </c>
      <c r="F31" s="168">
        <f>人件費マスター!H11+人件費マスター!J26</f>
        <v>117285</v>
      </c>
      <c r="G31" s="169"/>
      <c r="H31" s="168">
        <f>$B$6*F31</f>
        <v>1407420</v>
      </c>
      <c r="I31" s="169"/>
      <c r="J31" s="164">
        <f t="shared" si="1"/>
        <v>6.4941069377892402E-2</v>
      </c>
      <c r="K31" s="165"/>
      <c r="L31" s="168">
        <f>'人件費マスター (コロナ後)'!H11+'人件費マスター (コロナ後)'!J26</f>
        <v>117285</v>
      </c>
      <c r="M31" s="169"/>
      <c r="N31" s="168">
        <f t="shared" si="2"/>
        <v>1407420</v>
      </c>
      <c r="O31" s="169"/>
      <c r="P31" s="164">
        <f t="shared" si="3"/>
        <v>3.9567969124265384E-2</v>
      </c>
      <c r="Q31" s="165"/>
    </row>
    <row r="32" spans="3:17" s="20" customFormat="1" ht="19.899999999999999" customHeight="1" x14ac:dyDescent="0.15">
      <c r="C32" s="251"/>
      <c r="D32" s="252"/>
      <c r="E32" s="115" t="s">
        <v>163</v>
      </c>
      <c r="F32" s="168">
        <f>人件費マスター!O50</f>
        <v>612</v>
      </c>
      <c r="G32" s="169"/>
      <c r="H32" s="168">
        <f>$B$6*F32</f>
        <v>7344</v>
      </c>
      <c r="I32" s="169"/>
      <c r="J32" s="164">
        <f t="shared" si="1"/>
        <v>3.3886630395421537E-4</v>
      </c>
      <c r="K32" s="165"/>
      <c r="L32" s="168">
        <f>'人件費マスター (コロナ後)'!O50</f>
        <v>23516</v>
      </c>
      <c r="M32" s="169"/>
      <c r="N32" s="168">
        <f t="shared" si="2"/>
        <v>282192</v>
      </c>
      <c r="O32" s="169"/>
      <c r="P32" s="164">
        <f t="shared" si="3"/>
        <v>7.9334984177535477E-3</v>
      </c>
      <c r="Q32" s="165"/>
    </row>
    <row r="33" spans="3:17" s="20" customFormat="1" ht="19.899999999999999" customHeight="1" x14ac:dyDescent="0.15">
      <c r="C33" s="251"/>
      <c r="D33" s="252"/>
      <c r="E33" s="115" t="s">
        <v>170</v>
      </c>
      <c r="F33" s="168"/>
      <c r="G33" s="169"/>
      <c r="H33" s="168">
        <f>H30*0.16</f>
        <v>0</v>
      </c>
      <c r="I33" s="169"/>
      <c r="J33" s="164">
        <f t="shared" ref="J33" si="6">H33/$H$6</f>
        <v>0</v>
      </c>
      <c r="K33" s="165"/>
      <c r="L33" s="168"/>
      <c r="M33" s="169"/>
      <c r="N33" s="168">
        <f>N30*0.16</f>
        <v>32000</v>
      </c>
      <c r="O33" s="169"/>
      <c r="P33" s="164">
        <f t="shared" ref="P33" si="7">N33/$N$6</f>
        <v>8.9964261697040855E-4</v>
      </c>
      <c r="Q33" s="165"/>
    </row>
    <row r="34" spans="3:17" ht="19.899999999999999" customHeight="1" x14ac:dyDescent="0.15">
      <c r="C34" s="251"/>
      <c r="D34" s="252"/>
      <c r="E34" s="117" t="s">
        <v>112</v>
      </c>
      <c r="F34" s="168"/>
      <c r="G34" s="169"/>
      <c r="H34" s="166">
        <f>$B$6*F34</f>
        <v>0</v>
      </c>
      <c r="I34" s="167"/>
      <c r="J34" s="164">
        <f t="shared" ref="J34" si="8">H34/$H$6</f>
        <v>0</v>
      </c>
      <c r="K34" s="165"/>
      <c r="L34" s="168"/>
      <c r="M34" s="169"/>
      <c r="N34" s="166">
        <f t="shared" ref="N34" si="9">$B$6*L34</f>
        <v>0</v>
      </c>
      <c r="O34" s="167"/>
      <c r="P34" s="164">
        <f t="shared" ref="P34" si="10">N34/$N$6</f>
        <v>0</v>
      </c>
      <c r="Q34" s="165"/>
    </row>
    <row r="35" spans="3:17" ht="19.899999999999999" customHeight="1" x14ac:dyDescent="0.15">
      <c r="C35" s="251"/>
      <c r="D35" s="252"/>
      <c r="E35" s="117" t="s">
        <v>11</v>
      </c>
      <c r="F35" s="206">
        <v>10000</v>
      </c>
      <c r="G35" s="207"/>
      <c r="H35" s="208">
        <f>$B$6*F35</f>
        <v>120000</v>
      </c>
      <c r="I35" s="209"/>
      <c r="J35" s="210">
        <f t="shared" si="1"/>
        <v>5.5370311103629969E-3</v>
      </c>
      <c r="K35" s="211"/>
      <c r="L35" s="206">
        <v>40000</v>
      </c>
      <c r="M35" s="207"/>
      <c r="N35" s="208">
        <f t="shared" si="2"/>
        <v>480000</v>
      </c>
      <c r="O35" s="209"/>
      <c r="P35" s="210">
        <f t="shared" si="3"/>
        <v>1.3494639254556127E-2</v>
      </c>
      <c r="Q35" s="211"/>
    </row>
    <row r="36" spans="3:17" ht="19.899999999999999" customHeight="1" x14ac:dyDescent="0.15">
      <c r="C36" s="251"/>
      <c r="D36" s="252"/>
      <c r="E36" s="18" t="s">
        <v>17</v>
      </c>
      <c r="F36" s="212">
        <f>SUM(F27:G35)</f>
        <v>948297</v>
      </c>
      <c r="G36" s="213"/>
      <c r="H36" s="212">
        <f>SUM(H27:I35)</f>
        <v>11379564</v>
      </c>
      <c r="I36" s="213"/>
      <c r="J36" s="214">
        <f t="shared" ref="J36:J63" si="11">H36/$H$6</f>
        <v>0.52507499908638988</v>
      </c>
      <c r="K36" s="215"/>
      <c r="L36" s="212">
        <f>SUM(L27:M35)</f>
        <v>1141201</v>
      </c>
      <c r="M36" s="213"/>
      <c r="N36" s="212">
        <f>SUM(N27:O35)</f>
        <v>13926412</v>
      </c>
      <c r="O36" s="213"/>
      <c r="P36" s="214">
        <f t="shared" si="3"/>
        <v>0.39152480427150316</v>
      </c>
      <c r="Q36" s="215"/>
    </row>
    <row r="37" spans="3:17" ht="19.899999999999999" customHeight="1" x14ac:dyDescent="0.15">
      <c r="C37" s="251"/>
      <c r="D37" s="252"/>
      <c r="E37" s="94" t="s">
        <v>104</v>
      </c>
      <c r="F37" s="200">
        <v>5000</v>
      </c>
      <c r="G37" s="201"/>
      <c r="H37" s="202">
        <f t="shared" ref="H37:H55" si="12">$B$6*F37</f>
        <v>60000</v>
      </c>
      <c r="I37" s="203"/>
      <c r="J37" s="204">
        <f t="shared" si="11"/>
        <v>2.7685155551814985E-3</v>
      </c>
      <c r="K37" s="205"/>
      <c r="L37" s="200">
        <v>20000</v>
      </c>
      <c r="M37" s="201"/>
      <c r="N37" s="202">
        <f t="shared" ref="N37:N55" si="13">$B$6*L37</f>
        <v>240000</v>
      </c>
      <c r="O37" s="203"/>
      <c r="P37" s="204">
        <f>N37/$N$6</f>
        <v>6.7473196272780636E-3</v>
      </c>
      <c r="Q37" s="205"/>
    </row>
    <row r="38" spans="3:17" ht="19.899999999999999" customHeight="1" x14ac:dyDescent="0.15">
      <c r="C38" s="251"/>
      <c r="D38" s="252"/>
      <c r="E38" s="95" t="s">
        <v>105</v>
      </c>
      <c r="F38" s="166">
        <v>3000</v>
      </c>
      <c r="G38" s="167"/>
      <c r="H38" s="168">
        <f t="shared" si="12"/>
        <v>36000</v>
      </c>
      <c r="I38" s="169"/>
      <c r="J38" s="164">
        <f t="shared" si="11"/>
        <v>1.661109333108899E-3</v>
      </c>
      <c r="K38" s="165"/>
      <c r="L38" s="166">
        <v>5000</v>
      </c>
      <c r="M38" s="167"/>
      <c r="N38" s="168">
        <f t="shared" si="13"/>
        <v>60000</v>
      </c>
      <c r="O38" s="169"/>
      <c r="P38" s="164">
        <f t="shared" si="3"/>
        <v>1.6868299068195159E-3</v>
      </c>
      <c r="Q38" s="165"/>
    </row>
    <row r="39" spans="3:17" ht="19.899999999999999" customHeight="1" x14ac:dyDescent="0.15">
      <c r="C39" s="251"/>
      <c r="D39" s="252"/>
      <c r="E39" s="95" t="s">
        <v>106</v>
      </c>
      <c r="F39" s="166">
        <v>2000</v>
      </c>
      <c r="G39" s="167"/>
      <c r="H39" s="168">
        <f t="shared" si="12"/>
        <v>24000</v>
      </c>
      <c r="I39" s="169"/>
      <c r="J39" s="164">
        <f t="shared" si="11"/>
        <v>1.1074062220725993E-3</v>
      </c>
      <c r="K39" s="165"/>
      <c r="L39" s="166">
        <v>4000</v>
      </c>
      <c r="M39" s="167"/>
      <c r="N39" s="168">
        <f t="shared" si="13"/>
        <v>48000</v>
      </c>
      <c r="O39" s="169"/>
      <c r="P39" s="164">
        <f t="shared" si="3"/>
        <v>1.3494639254556127E-3</v>
      </c>
      <c r="Q39" s="165"/>
    </row>
    <row r="40" spans="3:17" ht="19.899999999999999" customHeight="1" x14ac:dyDescent="0.15">
      <c r="C40" s="251"/>
      <c r="D40" s="252"/>
      <c r="E40" s="95" t="s">
        <v>107</v>
      </c>
      <c r="F40" s="166">
        <v>10000</v>
      </c>
      <c r="G40" s="167"/>
      <c r="H40" s="168">
        <f t="shared" si="12"/>
        <v>120000</v>
      </c>
      <c r="I40" s="169"/>
      <c r="J40" s="164">
        <f t="shared" si="11"/>
        <v>5.5370311103629969E-3</v>
      </c>
      <c r="K40" s="165"/>
      <c r="L40" s="166">
        <v>15000</v>
      </c>
      <c r="M40" s="167"/>
      <c r="N40" s="168">
        <f t="shared" si="13"/>
        <v>180000</v>
      </c>
      <c r="O40" s="169"/>
      <c r="P40" s="164">
        <f t="shared" si="3"/>
        <v>5.0604897204585475E-3</v>
      </c>
      <c r="Q40" s="165"/>
    </row>
    <row r="41" spans="3:17" ht="19.899999999999999" customHeight="1" x14ac:dyDescent="0.15">
      <c r="C41" s="251"/>
      <c r="D41" s="252"/>
      <c r="E41" s="95" t="s">
        <v>108</v>
      </c>
      <c r="F41" s="166">
        <v>30000</v>
      </c>
      <c r="G41" s="167"/>
      <c r="H41" s="168">
        <f t="shared" si="12"/>
        <v>360000</v>
      </c>
      <c r="I41" s="169"/>
      <c r="J41" s="164">
        <f t="shared" si="11"/>
        <v>1.661109333108899E-2</v>
      </c>
      <c r="K41" s="165"/>
      <c r="L41" s="166">
        <v>90000</v>
      </c>
      <c r="M41" s="167"/>
      <c r="N41" s="168">
        <f t="shared" si="13"/>
        <v>1080000</v>
      </c>
      <c r="O41" s="169"/>
      <c r="P41" s="164">
        <f t="shared" si="3"/>
        <v>3.0362938322751287E-2</v>
      </c>
      <c r="Q41" s="165"/>
    </row>
    <row r="42" spans="3:17" ht="19.899999999999999" customHeight="1" x14ac:dyDescent="0.15">
      <c r="C42" s="251"/>
      <c r="D42" s="252"/>
      <c r="E42" s="95" t="s">
        <v>109</v>
      </c>
      <c r="F42" s="166">
        <v>1000</v>
      </c>
      <c r="G42" s="167"/>
      <c r="H42" s="168">
        <f t="shared" si="12"/>
        <v>12000</v>
      </c>
      <c r="I42" s="169"/>
      <c r="J42" s="164">
        <f t="shared" si="11"/>
        <v>5.5370311103629963E-4</v>
      </c>
      <c r="K42" s="165"/>
      <c r="L42" s="166">
        <v>3000</v>
      </c>
      <c r="M42" s="167"/>
      <c r="N42" s="168">
        <f t="shared" si="13"/>
        <v>36000</v>
      </c>
      <c r="O42" s="169"/>
      <c r="P42" s="164">
        <f t="shared" si="3"/>
        <v>1.0120979440917095E-3</v>
      </c>
      <c r="Q42" s="165"/>
    </row>
    <row r="43" spans="3:17" ht="19.899999999999999" customHeight="1" x14ac:dyDescent="0.15">
      <c r="C43" s="251"/>
      <c r="D43" s="252"/>
      <c r="E43" s="95" t="s">
        <v>110</v>
      </c>
      <c r="F43" s="166">
        <v>1000</v>
      </c>
      <c r="G43" s="167"/>
      <c r="H43" s="168">
        <f t="shared" si="12"/>
        <v>12000</v>
      </c>
      <c r="I43" s="169"/>
      <c r="J43" s="164">
        <f t="shared" si="11"/>
        <v>5.5370311103629963E-4</v>
      </c>
      <c r="K43" s="165"/>
      <c r="L43" s="166">
        <v>1000</v>
      </c>
      <c r="M43" s="167"/>
      <c r="N43" s="168">
        <f t="shared" si="13"/>
        <v>12000</v>
      </c>
      <c r="O43" s="169"/>
      <c r="P43" s="164">
        <f t="shared" si="3"/>
        <v>3.3736598136390318E-4</v>
      </c>
      <c r="Q43" s="165"/>
    </row>
    <row r="44" spans="3:17" ht="19.899999999999999" customHeight="1" x14ac:dyDescent="0.15">
      <c r="C44" s="251"/>
      <c r="D44" s="252"/>
      <c r="E44" s="95" t="s">
        <v>111</v>
      </c>
      <c r="F44" s="166">
        <v>10000</v>
      </c>
      <c r="G44" s="167"/>
      <c r="H44" s="168">
        <f t="shared" si="12"/>
        <v>120000</v>
      </c>
      <c r="I44" s="169"/>
      <c r="J44" s="164">
        <f t="shared" si="11"/>
        <v>5.5370311103629969E-3</v>
      </c>
      <c r="K44" s="165"/>
      <c r="L44" s="166">
        <v>10000</v>
      </c>
      <c r="M44" s="167"/>
      <c r="N44" s="168">
        <f t="shared" si="13"/>
        <v>120000</v>
      </c>
      <c r="O44" s="169"/>
      <c r="P44" s="164">
        <f t="shared" si="3"/>
        <v>3.3736598136390318E-3</v>
      </c>
      <c r="Q44" s="165"/>
    </row>
    <row r="45" spans="3:17" ht="19.899999999999999" customHeight="1" x14ac:dyDescent="0.15">
      <c r="C45" s="251"/>
      <c r="D45" s="252"/>
      <c r="E45" s="95" t="s">
        <v>113</v>
      </c>
      <c r="F45" s="166">
        <v>2000</v>
      </c>
      <c r="G45" s="167"/>
      <c r="H45" s="168">
        <f t="shared" si="12"/>
        <v>24000</v>
      </c>
      <c r="I45" s="169"/>
      <c r="J45" s="164">
        <f t="shared" si="11"/>
        <v>1.1074062220725993E-3</v>
      </c>
      <c r="K45" s="165"/>
      <c r="L45" s="166">
        <v>2000</v>
      </c>
      <c r="M45" s="167"/>
      <c r="N45" s="168">
        <f t="shared" si="13"/>
        <v>24000</v>
      </c>
      <c r="O45" s="169"/>
      <c r="P45" s="164">
        <f t="shared" si="3"/>
        <v>6.7473196272780636E-4</v>
      </c>
      <c r="Q45" s="165"/>
    </row>
    <row r="46" spans="3:17" ht="19.899999999999999" customHeight="1" x14ac:dyDescent="0.15">
      <c r="C46" s="251"/>
      <c r="D46" s="252"/>
      <c r="E46" s="95" t="s">
        <v>129</v>
      </c>
      <c r="F46" s="166">
        <v>10000</v>
      </c>
      <c r="G46" s="167"/>
      <c r="H46" s="168">
        <f t="shared" si="12"/>
        <v>120000</v>
      </c>
      <c r="I46" s="169"/>
      <c r="J46" s="164">
        <f t="shared" si="11"/>
        <v>5.5370311103629969E-3</v>
      </c>
      <c r="K46" s="165"/>
      <c r="L46" s="166">
        <v>10000</v>
      </c>
      <c r="M46" s="167"/>
      <c r="N46" s="168">
        <f t="shared" si="13"/>
        <v>120000</v>
      </c>
      <c r="O46" s="169"/>
      <c r="P46" s="164">
        <f t="shared" si="3"/>
        <v>3.3736598136390318E-3</v>
      </c>
      <c r="Q46" s="165"/>
    </row>
    <row r="47" spans="3:17" ht="19.899999999999999" customHeight="1" x14ac:dyDescent="0.15">
      <c r="C47" s="251"/>
      <c r="D47" s="252"/>
      <c r="E47" s="95" t="s">
        <v>115</v>
      </c>
      <c r="F47" s="166">
        <v>5000</v>
      </c>
      <c r="G47" s="167"/>
      <c r="H47" s="168">
        <f t="shared" si="12"/>
        <v>60000</v>
      </c>
      <c r="I47" s="169"/>
      <c r="J47" s="164">
        <f t="shared" si="11"/>
        <v>2.7685155551814985E-3</v>
      </c>
      <c r="K47" s="165"/>
      <c r="L47" s="166">
        <v>5000</v>
      </c>
      <c r="M47" s="167"/>
      <c r="N47" s="168">
        <f t="shared" si="13"/>
        <v>60000</v>
      </c>
      <c r="O47" s="169"/>
      <c r="P47" s="164">
        <f t="shared" si="3"/>
        <v>1.6868299068195159E-3</v>
      </c>
      <c r="Q47" s="165"/>
    </row>
    <row r="48" spans="3:17" ht="19.899999999999999" customHeight="1" x14ac:dyDescent="0.15">
      <c r="C48" s="251"/>
      <c r="D48" s="252"/>
      <c r="E48" s="95" t="s">
        <v>116</v>
      </c>
      <c r="F48" s="166">
        <v>150000</v>
      </c>
      <c r="G48" s="167"/>
      <c r="H48" s="168">
        <f t="shared" si="12"/>
        <v>1800000</v>
      </c>
      <c r="I48" s="169"/>
      <c r="J48" s="164">
        <f t="shared" si="11"/>
        <v>8.3055466655444957E-2</v>
      </c>
      <c r="K48" s="165"/>
      <c r="L48" s="166">
        <v>150000</v>
      </c>
      <c r="M48" s="167"/>
      <c r="N48" s="168">
        <f t="shared" si="13"/>
        <v>1800000</v>
      </c>
      <c r="O48" s="169"/>
      <c r="P48" s="164">
        <f t="shared" si="3"/>
        <v>5.0604897204585476E-2</v>
      </c>
      <c r="Q48" s="165"/>
    </row>
    <row r="49" spans="3:17" ht="19.899999999999999" customHeight="1" x14ac:dyDescent="0.15">
      <c r="C49" s="251"/>
      <c r="D49" s="252"/>
      <c r="E49" s="95" t="s">
        <v>117</v>
      </c>
      <c r="F49" s="166">
        <v>3000</v>
      </c>
      <c r="G49" s="167"/>
      <c r="H49" s="168">
        <f t="shared" si="12"/>
        <v>36000</v>
      </c>
      <c r="I49" s="169"/>
      <c r="J49" s="164">
        <f t="shared" si="11"/>
        <v>1.661109333108899E-3</v>
      </c>
      <c r="K49" s="165"/>
      <c r="L49" s="166">
        <v>3000</v>
      </c>
      <c r="M49" s="167"/>
      <c r="N49" s="168">
        <f t="shared" si="13"/>
        <v>36000</v>
      </c>
      <c r="O49" s="169"/>
      <c r="P49" s="164">
        <f t="shared" si="3"/>
        <v>1.0120979440917095E-3</v>
      </c>
      <c r="Q49" s="165"/>
    </row>
    <row r="50" spans="3:17" ht="19.899999999999999" customHeight="1" x14ac:dyDescent="0.15">
      <c r="C50" s="251"/>
      <c r="D50" s="252"/>
      <c r="E50" s="95" t="s">
        <v>118</v>
      </c>
      <c r="F50" s="166">
        <v>2000</v>
      </c>
      <c r="G50" s="167"/>
      <c r="H50" s="168">
        <f t="shared" si="12"/>
        <v>24000</v>
      </c>
      <c r="I50" s="169"/>
      <c r="J50" s="164">
        <f t="shared" si="11"/>
        <v>1.1074062220725993E-3</v>
      </c>
      <c r="K50" s="165"/>
      <c r="L50" s="166">
        <v>2000</v>
      </c>
      <c r="M50" s="167"/>
      <c r="N50" s="168">
        <f t="shared" si="13"/>
        <v>24000</v>
      </c>
      <c r="O50" s="169"/>
      <c r="P50" s="164">
        <f t="shared" si="3"/>
        <v>6.7473196272780636E-4</v>
      </c>
      <c r="Q50" s="165"/>
    </row>
    <row r="51" spans="3:17" ht="19.899999999999999" customHeight="1" x14ac:dyDescent="0.15">
      <c r="C51" s="251"/>
      <c r="D51" s="252"/>
      <c r="E51" s="95" t="s">
        <v>119</v>
      </c>
      <c r="F51" s="166">
        <v>30000</v>
      </c>
      <c r="G51" s="167"/>
      <c r="H51" s="168">
        <f t="shared" si="12"/>
        <v>360000</v>
      </c>
      <c r="I51" s="169"/>
      <c r="J51" s="164">
        <f t="shared" si="11"/>
        <v>1.661109333108899E-2</v>
      </c>
      <c r="K51" s="165"/>
      <c r="L51" s="166">
        <v>30000</v>
      </c>
      <c r="M51" s="167"/>
      <c r="N51" s="168">
        <f t="shared" si="13"/>
        <v>360000</v>
      </c>
      <c r="O51" s="169"/>
      <c r="P51" s="164">
        <f t="shared" si="3"/>
        <v>1.0120979440917095E-2</v>
      </c>
      <c r="Q51" s="165"/>
    </row>
    <row r="52" spans="3:17" ht="19.899999999999999" customHeight="1" x14ac:dyDescent="0.15">
      <c r="C52" s="251"/>
      <c r="D52" s="252"/>
      <c r="E52" s="95" t="s">
        <v>120</v>
      </c>
      <c r="F52" s="166">
        <v>30000</v>
      </c>
      <c r="G52" s="167"/>
      <c r="H52" s="168">
        <f t="shared" ref="H52" si="14">$B$6*F52</f>
        <v>360000</v>
      </c>
      <c r="I52" s="169"/>
      <c r="J52" s="164">
        <f t="shared" ref="J52" si="15">H52/$H$6</f>
        <v>1.661109333108899E-2</v>
      </c>
      <c r="K52" s="165"/>
      <c r="L52" s="166">
        <v>90000</v>
      </c>
      <c r="M52" s="167"/>
      <c r="N52" s="168">
        <f t="shared" ref="N52" si="16">$B$6*L52</f>
        <v>1080000</v>
      </c>
      <c r="O52" s="169"/>
      <c r="P52" s="164">
        <f t="shared" ref="P52" si="17">N52/$N$6</f>
        <v>3.0362938322751287E-2</v>
      </c>
      <c r="Q52" s="165"/>
    </row>
    <row r="53" spans="3:17" ht="19.899999999999999" customHeight="1" x14ac:dyDescent="0.15">
      <c r="C53" s="251"/>
      <c r="D53" s="252"/>
      <c r="E53" s="115" t="s">
        <v>114</v>
      </c>
      <c r="F53" s="166">
        <v>30000</v>
      </c>
      <c r="G53" s="167"/>
      <c r="H53" s="168">
        <f t="shared" si="12"/>
        <v>360000</v>
      </c>
      <c r="I53" s="169"/>
      <c r="J53" s="164">
        <f t="shared" si="11"/>
        <v>1.661109333108899E-2</v>
      </c>
      <c r="K53" s="165"/>
      <c r="L53" s="166">
        <v>30000</v>
      </c>
      <c r="M53" s="167"/>
      <c r="N53" s="168">
        <f t="shared" si="13"/>
        <v>360000</v>
      </c>
      <c r="O53" s="169"/>
      <c r="P53" s="164">
        <f t="shared" si="3"/>
        <v>1.0120979440917095E-2</v>
      </c>
      <c r="Q53" s="165"/>
    </row>
    <row r="54" spans="3:17" ht="19.899999999999999" customHeight="1" x14ac:dyDescent="0.15">
      <c r="C54" s="251"/>
      <c r="D54" s="252"/>
      <c r="E54" s="115" t="s">
        <v>168</v>
      </c>
      <c r="F54" s="166">
        <v>10000</v>
      </c>
      <c r="G54" s="167"/>
      <c r="H54" s="168">
        <f t="shared" ref="H54" si="18">$B$6*F54</f>
        <v>120000</v>
      </c>
      <c r="I54" s="169"/>
      <c r="J54" s="164">
        <f t="shared" ref="J54" si="19">H54/$H$6</f>
        <v>5.5370311103629969E-3</v>
      </c>
      <c r="K54" s="165"/>
      <c r="L54" s="166">
        <v>10000</v>
      </c>
      <c r="M54" s="167"/>
      <c r="N54" s="168">
        <f t="shared" ref="N54" si="20">$B$6*L54</f>
        <v>120000</v>
      </c>
      <c r="O54" s="169"/>
      <c r="P54" s="164">
        <f t="shared" ref="P54" si="21">N54/$N$6</f>
        <v>3.3736598136390318E-3</v>
      </c>
      <c r="Q54" s="165"/>
    </row>
    <row r="55" spans="3:17" ht="19.899999999999999" customHeight="1" x14ac:dyDescent="0.15">
      <c r="C55" s="251"/>
      <c r="D55" s="252"/>
      <c r="E55" s="115" t="s">
        <v>169</v>
      </c>
      <c r="F55" s="168">
        <f>ROUND(((F26-SUM(F37:G52))*0.1),-3)</f>
        <v>84000</v>
      </c>
      <c r="G55" s="169"/>
      <c r="H55" s="168">
        <f t="shared" si="12"/>
        <v>1008000</v>
      </c>
      <c r="I55" s="169"/>
      <c r="J55" s="164">
        <f t="shared" si="11"/>
        <v>4.6511061327049172E-2</v>
      </c>
      <c r="K55" s="165"/>
      <c r="L55" s="168">
        <f>ROUND(((L26-SUM(L37:M52))*0.1),-3)</f>
        <v>141000</v>
      </c>
      <c r="M55" s="169"/>
      <c r="N55" s="168">
        <f t="shared" si="13"/>
        <v>1692000</v>
      </c>
      <c r="O55" s="169"/>
      <c r="P55" s="164">
        <f t="shared" si="3"/>
        <v>4.756860337231035E-2</v>
      </c>
      <c r="Q55" s="165"/>
    </row>
    <row r="56" spans="3:17" ht="19.899999999999999" customHeight="1" x14ac:dyDescent="0.15">
      <c r="C56" s="253"/>
      <c r="D56" s="254"/>
      <c r="E56" s="13" t="s">
        <v>18</v>
      </c>
      <c r="F56" s="196">
        <f>SUM(F37:G55)</f>
        <v>418000</v>
      </c>
      <c r="G56" s="197"/>
      <c r="H56" s="196">
        <f>SUM(H37:I55)</f>
        <v>5016000</v>
      </c>
      <c r="I56" s="197"/>
      <c r="J56" s="198">
        <f t="shared" si="11"/>
        <v>0.23144790041317326</v>
      </c>
      <c r="K56" s="199"/>
      <c r="L56" s="196">
        <f>SUM(L37:M55)</f>
        <v>621000</v>
      </c>
      <c r="M56" s="197"/>
      <c r="N56" s="196">
        <f>SUM(N37:O55)</f>
        <v>7452000</v>
      </c>
      <c r="O56" s="197"/>
      <c r="P56" s="198">
        <f t="shared" si="3"/>
        <v>0.20950427442698388</v>
      </c>
      <c r="Q56" s="199"/>
    </row>
    <row r="57" spans="3:17" ht="19.899999999999999" customHeight="1" x14ac:dyDescent="0.15">
      <c r="C57" s="246" t="s">
        <v>3</v>
      </c>
      <c r="D57" s="247"/>
      <c r="E57" s="248"/>
      <c r="F57" s="186">
        <f>F56+F36</f>
        <v>1366297</v>
      </c>
      <c r="G57" s="187"/>
      <c r="H57" s="186">
        <f>H56+H36</f>
        <v>16395564</v>
      </c>
      <c r="I57" s="187"/>
      <c r="J57" s="188">
        <f t="shared" si="11"/>
        <v>0.75652289949956308</v>
      </c>
      <c r="K57" s="189"/>
      <c r="L57" s="186">
        <f>L56+L36</f>
        <v>1762201</v>
      </c>
      <c r="M57" s="187"/>
      <c r="N57" s="186">
        <f>N56+N36</f>
        <v>21378412</v>
      </c>
      <c r="O57" s="187"/>
      <c r="P57" s="188">
        <f t="shared" si="3"/>
        <v>0.60102907869848698</v>
      </c>
      <c r="Q57" s="189"/>
    </row>
    <row r="58" spans="3:17" ht="19.899999999999999" customHeight="1" x14ac:dyDescent="0.15">
      <c r="C58" s="246" t="s">
        <v>4</v>
      </c>
      <c r="D58" s="247"/>
      <c r="E58" s="248"/>
      <c r="F58" s="186">
        <f>F26-F57</f>
        <v>-237018.03089830466</v>
      </c>
      <c r="G58" s="187"/>
      <c r="H58" s="186">
        <f>H26-H57</f>
        <v>-2844216.3707796559</v>
      </c>
      <c r="I58" s="187"/>
      <c r="J58" s="188">
        <f t="shared" si="11"/>
        <v>-0.1312376210800891</v>
      </c>
      <c r="K58" s="189"/>
      <c r="L58" s="186">
        <f>L26-L57</f>
        <v>92428.729553473648</v>
      </c>
      <c r="M58" s="187"/>
      <c r="N58" s="186">
        <f>N26-N57</f>
        <v>877144.75464168191</v>
      </c>
      <c r="O58" s="187"/>
      <c r="P58" s="188">
        <f t="shared" si="3"/>
        <v>2.4659900078990923E-2</v>
      </c>
      <c r="Q58" s="189"/>
    </row>
    <row r="59" spans="3:17" ht="19.899999999999999" customHeight="1" x14ac:dyDescent="0.15">
      <c r="C59" s="258" t="s">
        <v>5</v>
      </c>
      <c r="D59" s="259"/>
      <c r="E59" s="7" t="s">
        <v>6</v>
      </c>
      <c r="F59" s="190"/>
      <c r="G59" s="191"/>
      <c r="H59" s="192">
        <f>$B$6*F59</f>
        <v>0</v>
      </c>
      <c r="I59" s="193"/>
      <c r="J59" s="194">
        <f t="shared" si="11"/>
        <v>0</v>
      </c>
      <c r="K59" s="195"/>
      <c r="L59" s="190"/>
      <c r="M59" s="191"/>
      <c r="N59" s="192">
        <f t="shared" ref="N59:N61" si="22">$B$6*L59</f>
        <v>0</v>
      </c>
      <c r="O59" s="193"/>
      <c r="P59" s="194">
        <f t="shared" si="3"/>
        <v>0</v>
      </c>
      <c r="Q59" s="195"/>
    </row>
    <row r="60" spans="3:17" ht="19.899999999999999" customHeight="1" x14ac:dyDescent="0.15">
      <c r="C60" s="260"/>
      <c r="D60" s="261"/>
      <c r="E60" s="6" t="s">
        <v>7</v>
      </c>
      <c r="F60" s="174">
        <v>10000</v>
      </c>
      <c r="G60" s="175"/>
      <c r="H60" s="176">
        <f>$B$6*F60</f>
        <v>120000</v>
      </c>
      <c r="I60" s="177"/>
      <c r="J60" s="178">
        <f t="shared" si="11"/>
        <v>5.5370311103629969E-3</v>
      </c>
      <c r="K60" s="179"/>
      <c r="L60" s="174">
        <v>10000</v>
      </c>
      <c r="M60" s="175"/>
      <c r="N60" s="176">
        <f t="shared" si="22"/>
        <v>120000</v>
      </c>
      <c r="O60" s="177"/>
      <c r="P60" s="178">
        <f t="shared" si="3"/>
        <v>3.3736598136390318E-3</v>
      </c>
      <c r="Q60" s="179"/>
    </row>
    <row r="61" spans="3:17" ht="19.899999999999999" customHeight="1" x14ac:dyDescent="0.15">
      <c r="C61" s="262"/>
      <c r="D61" s="263"/>
      <c r="E61" s="8" t="s">
        <v>8</v>
      </c>
      <c r="F61" s="180">
        <v>10000</v>
      </c>
      <c r="G61" s="181"/>
      <c r="H61" s="182">
        <f>$B$6*F61</f>
        <v>120000</v>
      </c>
      <c r="I61" s="183"/>
      <c r="J61" s="184">
        <f t="shared" si="11"/>
        <v>5.5370311103629969E-3</v>
      </c>
      <c r="K61" s="185"/>
      <c r="L61" s="180">
        <v>10000</v>
      </c>
      <c r="M61" s="181"/>
      <c r="N61" s="182">
        <f t="shared" si="22"/>
        <v>120000</v>
      </c>
      <c r="O61" s="183"/>
      <c r="P61" s="184">
        <f t="shared" si="3"/>
        <v>3.3736598136390318E-3</v>
      </c>
      <c r="Q61" s="185"/>
    </row>
    <row r="62" spans="3:17" ht="19.899999999999999" customHeight="1" x14ac:dyDescent="0.15">
      <c r="C62" s="246" t="s">
        <v>9</v>
      </c>
      <c r="D62" s="247"/>
      <c r="E62" s="248"/>
      <c r="F62" s="186">
        <f>F58+F59-F60</f>
        <v>-247018.03089830466</v>
      </c>
      <c r="G62" s="187"/>
      <c r="H62" s="186">
        <f>H58+H59-H60</f>
        <v>-2964216.3707796559</v>
      </c>
      <c r="I62" s="187"/>
      <c r="J62" s="188">
        <f t="shared" si="11"/>
        <v>-0.1367746521904521</v>
      </c>
      <c r="K62" s="189"/>
      <c r="L62" s="186">
        <f>L58+L59-L60</f>
        <v>82428.729553473648</v>
      </c>
      <c r="M62" s="187"/>
      <c r="N62" s="186">
        <f>N58+N59-N60</f>
        <v>757144.75464168191</v>
      </c>
      <c r="O62" s="187"/>
      <c r="P62" s="188">
        <f t="shared" si="3"/>
        <v>2.1286240265351891E-2</v>
      </c>
      <c r="Q62" s="189"/>
    </row>
    <row r="63" spans="3:17" ht="19.899999999999999" customHeight="1" x14ac:dyDescent="0.15">
      <c r="C63" s="246" t="s">
        <v>46</v>
      </c>
      <c r="D63" s="247"/>
      <c r="E63" s="248"/>
      <c r="F63" s="170"/>
      <c r="G63" s="171"/>
      <c r="H63" s="170">
        <f>IF(H62&gt;0,H62*0.4,0)</f>
        <v>0</v>
      </c>
      <c r="I63" s="171"/>
      <c r="J63" s="172">
        <f t="shared" si="11"/>
        <v>0</v>
      </c>
      <c r="K63" s="173"/>
      <c r="L63" s="170"/>
      <c r="M63" s="171"/>
      <c r="N63" s="170">
        <f>IF(N62&gt;0,N62*0.4,0)</f>
        <v>302857.90185667278</v>
      </c>
      <c r="O63" s="171"/>
      <c r="P63" s="172">
        <f t="shared" si="3"/>
        <v>8.5144961061407575E-3</v>
      </c>
      <c r="Q63" s="173"/>
    </row>
    <row r="64" spans="3:17" ht="19.899999999999999" customHeight="1" x14ac:dyDescent="0.15">
      <c r="C64" s="246" t="s">
        <v>12</v>
      </c>
      <c r="D64" s="247"/>
      <c r="E64" s="248"/>
      <c r="F64" s="170"/>
      <c r="G64" s="171"/>
      <c r="H64" s="170">
        <f>H62-H63</f>
        <v>-2964216.3707796559</v>
      </c>
      <c r="I64" s="171"/>
      <c r="J64" s="172">
        <f>H64/$H$6</f>
        <v>-0.1367746521904521</v>
      </c>
      <c r="K64" s="173"/>
      <c r="L64" s="170"/>
      <c r="M64" s="171"/>
      <c r="N64" s="170">
        <f>N62-N63</f>
        <v>454286.85278500913</v>
      </c>
      <c r="O64" s="171"/>
      <c r="P64" s="172">
        <f>N64/$N$6</f>
        <v>1.2771744159211135E-2</v>
      </c>
      <c r="Q64" s="173"/>
    </row>
    <row r="65" spans="1:17" ht="19.899999999999999" customHeight="1" x14ac:dyDescent="0.15">
      <c r="C65" s="246" t="s">
        <v>200</v>
      </c>
      <c r="D65" s="247"/>
      <c r="E65" s="248"/>
      <c r="F65" s="170"/>
      <c r="G65" s="171"/>
      <c r="H65" s="170">
        <f>H64+H53</f>
        <v>-2604216.3707796559</v>
      </c>
      <c r="I65" s="171"/>
      <c r="J65" s="172">
        <f>H65/$H$6</f>
        <v>-0.1201635588593631</v>
      </c>
      <c r="K65" s="173"/>
      <c r="L65" s="170"/>
      <c r="M65" s="171"/>
      <c r="N65" s="170">
        <f>N64+N53</f>
        <v>814286.85278500919</v>
      </c>
      <c r="O65" s="171"/>
      <c r="P65" s="172">
        <f>N65/$N$6</f>
        <v>2.2892723600128232E-2</v>
      </c>
      <c r="Q65" s="173"/>
    </row>
    <row r="66" spans="1:17" ht="13.5" customHeight="1" x14ac:dyDescent="0.15">
      <c r="A66" s="97" t="s">
        <v>126</v>
      </c>
      <c r="B66" s="96">
        <v>17</v>
      </c>
      <c r="C66" s="19" t="s">
        <v>92</v>
      </c>
    </row>
    <row r="67" spans="1:17" ht="13.5" customHeight="1" x14ac:dyDescent="0.15">
      <c r="A67" s="97" t="s">
        <v>127</v>
      </c>
      <c r="B67" s="96">
        <v>4</v>
      </c>
      <c r="C67" s="19" t="s">
        <v>171</v>
      </c>
    </row>
    <row r="68" spans="1:17" ht="13.5" customHeight="1" x14ac:dyDescent="0.15">
      <c r="A68" s="97" t="s">
        <v>128</v>
      </c>
      <c r="B68" s="96">
        <v>4</v>
      </c>
      <c r="C68" s="19" t="s">
        <v>215</v>
      </c>
    </row>
    <row r="69" spans="1:17" x14ac:dyDescent="0.15">
      <c r="B69" s="92"/>
    </row>
  </sheetData>
  <mergeCells count="40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F61:G61"/>
    <mergeCell ref="F60:G60"/>
    <mergeCell ref="F59:G59"/>
    <mergeCell ref="F58:G58"/>
    <mergeCell ref="J58:K58"/>
    <mergeCell ref="H59:I59"/>
    <mergeCell ref="H60:I60"/>
    <mergeCell ref="H61:I61"/>
    <mergeCell ref="H62:I62"/>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P7:Q7"/>
    <mergeCell ref="L8:M8"/>
    <mergeCell ref="N8:O8"/>
    <mergeCell ref="P8:Q8"/>
    <mergeCell ref="F7:G7"/>
    <mergeCell ref="J7:K7"/>
    <mergeCell ref="L7:M7"/>
    <mergeCell ref="N7:O7"/>
    <mergeCell ref="L11:M11"/>
    <mergeCell ref="N11:O11"/>
    <mergeCell ref="P11:Q11"/>
    <mergeCell ref="F10:G1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C20:E20"/>
    <mergeCell ref="F20:G20"/>
    <mergeCell ref="J20:K20"/>
    <mergeCell ref="L22:M22"/>
    <mergeCell ref="N22:O22"/>
    <mergeCell ref="P22:Q22"/>
    <mergeCell ref="L20:M20"/>
    <mergeCell ref="N20:O20"/>
    <mergeCell ref="P20:Q20"/>
    <mergeCell ref="H20:I20"/>
    <mergeCell ref="C23:E23"/>
    <mergeCell ref="F23:G23"/>
    <mergeCell ref="J23:K23"/>
    <mergeCell ref="C22:E22"/>
    <mergeCell ref="F22:G22"/>
    <mergeCell ref="J22:K22"/>
    <mergeCell ref="C21:E21"/>
    <mergeCell ref="F21:G21"/>
    <mergeCell ref="J21:K21"/>
    <mergeCell ref="C25:E25"/>
    <mergeCell ref="F25:G25"/>
    <mergeCell ref="J25:K25"/>
    <mergeCell ref="H25:I25"/>
    <mergeCell ref="L25:M25"/>
    <mergeCell ref="N25:O25"/>
    <mergeCell ref="P25:Q25"/>
    <mergeCell ref="H26:I26"/>
    <mergeCell ref="C24:E24"/>
    <mergeCell ref="F24:G24"/>
    <mergeCell ref="J24:K24"/>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H41:I41"/>
    <mergeCell ref="H42:I42"/>
    <mergeCell ref="H43:I43"/>
    <mergeCell ref="H44:I44"/>
    <mergeCell ref="H46:I46"/>
    <mergeCell ref="H47:I47"/>
    <mergeCell ref="H28:I28"/>
    <mergeCell ref="H29:I29"/>
    <mergeCell ref="H30:I30"/>
    <mergeCell ref="H31:I31"/>
    <mergeCell ref="H32:I32"/>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P23:Q23"/>
    <mergeCell ref="N24:O24"/>
    <mergeCell ref="P24:Q24"/>
    <mergeCell ref="L26:M26"/>
    <mergeCell ref="N26:O26"/>
    <mergeCell ref="P26:Q26"/>
    <mergeCell ref="L28:M28"/>
    <mergeCell ref="N28:O28"/>
    <mergeCell ref="P28:Q28"/>
    <mergeCell ref="L29:M29"/>
    <mergeCell ref="N29:O29"/>
    <mergeCell ref="P29:Q29"/>
    <mergeCell ref="N27:O27"/>
    <mergeCell ref="P27:Q27"/>
    <mergeCell ref="N30:O30"/>
    <mergeCell ref="P30:Q30"/>
    <mergeCell ref="L31:M31"/>
    <mergeCell ref="N31:O31"/>
    <mergeCell ref="P31:Q31"/>
    <mergeCell ref="L32:M32"/>
    <mergeCell ref="N32:O32"/>
    <mergeCell ref="P32:Q32"/>
    <mergeCell ref="L35:M35"/>
    <mergeCell ref="N35:O35"/>
    <mergeCell ref="P35:Q35"/>
    <mergeCell ref="N34:O34"/>
    <mergeCell ref="P34:Q34"/>
    <mergeCell ref="N36:O36"/>
    <mergeCell ref="P36:Q36"/>
    <mergeCell ref="L37:M37"/>
    <mergeCell ref="N37:O37"/>
    <mergeCell ref="P37:Q37"/>
    <mergeCell ref="L38:M38"/>
    <mergeCell ref="N38:O38"/>
    <mergeCell ref="P38:Q38"/>
    <mergeCell ref="L39:M39"/>
    <mergeCell ref="N39:O39"/>
    <mergeCell ref="P39:Q39"/>
    <mergeCell ref="L40:M40"/>
    <mergeCell ref="N40:O40"/>
    <mergeCell ref="P40:Q40"/>
    <mergeCell ref="L41:M41"/>
    <mergeCell ref="N41:O41"/>
    <mergeCell ref="P41:Q41"/>
    <mergeCell ref="L47:M47"/>
    <mergeCell ref="N47:O47"/>
    <mergeCell ref="P47:Q47"/>
    <mergeCell ref="P48:Q48"/>
    <mergeCell ref="L42:M42"/>
    <mergeCell ref="N42:O42"/>
    <mergeCell ref="P42:Q42"/>
    <mergeCell ref="L43:M43"/>
    <mergeCell ref="N43:O43"/>
    <mergeCell ref="P43:Q43"/>
    <mergeCell ref="L44:M44"/>
    <mergeCell ref="N44:O44"/>
    <mergeCell ref="P44:Q44"/>
    <mergeCell ref="L45:M45"/>
    <mergeCell ref="N45:O45"/>
    <mergeCell ref="P45:Q45"/>
    <mergeCell ref="L55:M55"/>
    <mergeCell ref="N55:O55"/>
    <mergeCell ref="P55:Q55"/>
    <mergeCell ref="L56:M56"/>
    <mergeCell ref="N56:O56"/>
    <mergeCell ref="P56:Q56"/>
    <mergeCell ref="L57:M57"/>
    <mergeCell ref="N57:O57"/>
    <mergeCell ref="P57:Q57"/>
    <mergeCell ref="L58:M58"/>
    <mergeCell ref="N58:O58"/>
    <mergeCell ref="P58:Q58"/>
    <mergeCell ref="L59:M59"/>
    <mergeCell ref="N59:O59"/>
    <mergeCell ref="P59:Q59"/>
    <mergeCell ref="L63:M63"/>
    <mergeCell ref="N63:O63"/>
    <mergeCell ref="P63:Q63"/>
    <mergeCell ref="L64:M64"/>
    <mergeCell ref="N64:O64"/>
    <mergeCell ref="P64:Q64"/>
    <mergeCell ref="L60:M60"/>
    <mergeCell ref="N60:O60"/>
    <mergeCell ref="P60:Q60"/>
    <mergeCell ref="L61:M61"/>
    <mergeCell ref="N61:O61"/>
    <mergeCell ref="P61:Q61"/>
    <mergeCell ref="L62:M62"/>
    <mergeCell ref="N62:O62"/>
    <mergeCell ref="P62:Q62"/>
    <mergeCell ref="L54:M54"/>
    <mergeCell ref="N54:O54"/>
    <mergeCell ref="P54:Q54"/>
    <mergeCell ref="F53:G53"/>
    <mergeCell ref="H53:I53"/>
    <mergeCell ref="J53:K53"/>
    <mergeCell ref="L53:M53"/>
    <mergeCell ref="N53:O53"/>
    <mergeCell ref="P53:Q53"/>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s>
  <phoneticPr fontId="2"/>
  <pageMargins left="0.62992125984251968" right="3.937007874015748E-2" top="0.55118110236220474" bottom="0.55118110236220474" header="0.31496062992125984" footer="0.31496062992125984"/>
  <pageSetup paperSize="8" scale="95" firstPageNumber="4"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view="pageBreakPreview" zoomScaleNormal="100" zoomScaleSheetLayoutView="100" workbookViewId="0">
      <selection activeCell="B29" sqref="B29"/>
    </sheetView>
  </sheetViews>
  <sheetFormatPr defaultRowHeight="13.5" x14ac:dyDescent="0.15"/>
  <cols>
    <col min="1" max="2" width="14.75" customWidth="1"/>
    <col min="3" max="13" width="12.75" customWidth="1"/>
  </cols>
  <sheetData>
    <row r="1" spans="1:13" ht="18.75" x14ac:dyDescent="0.15">
      <c r="A1" s="221" t="s">
        <v>195</v>
      </c>
      <c r="B1" s="221"/>
      <c r="C1" s="221"/>
      <c r="D1" s="221"/>
      <c r="E1" s="221"/>
      <c r="F1" s="221"/>
      <c r="G1" s="221"/>
      <c r="H1" s="221"/>
      <c r="I1" s="221"/>
      <c r="J1" s="221"/>
      <c r="K1" s="221"/>
      <c r="L1" s="221"/>
      <c r="M1" s="221"/>
    </row>
    <row r="2" spans="1:13" ht="13.5" customHeight="1" x14ac:dyDescent="0.15">
      <c r="A2" s="11"/>
      <c r="B2" s="11"/>
      <c r="C2" s="11"/>
      <c r="D2" s="11"/>
      <c r="E2" s="11"/>
      <c r="F2" s="11"/>
      <c r="G2" s="11"/>
      <c r="H2" s="11"/>
      <c r="I2" s="11"/>
      <c r="J2" s="11"/>
      <c r="K2" s="11"/>
      <c r="L2" s="11"/>
      <c r="M2" s="11"/>
    </row>
    <row r="3" spans="1:13" ht="13.5" customHeight="1" x14ac:dyDescent="0.15">
      <c r="A3" s="15"/>
      <c r="B3" s="16"/>
      <c r="C3" s="16"/>
      <c r="D3" s="17"/>
      <c r="E3" s="17"/>
      <c r="F3" s="10"/>
      <c r="G3" s="10"/>
      <c r="H3" s="10"/>
      <c r="I3" s="9"/>
      <c r="J3" s="10"/>
      <c r="M3" s="99" t="s">
        <v>141</v>
      </c>
    </row>
    <row r="4" spans="1:13" ht="13.5" customHeight="1" x14ac:dyDescent="0.15">
      <c r="A4" s="279"/>
      <c r="B4" s="280"/>
      <c r="C4" s="281"/>
      <c r="D4" s="3" t="s">
        <v>185</v>
      </c>
      <c r="E4" s="3" t="s">
        <v>186</v>
      </c>
      <c r="F4" s="4" t="s">
        <v>187</v>
      </c>
      <c r="G4" s="3" t="s">
        <v>188</v>
      </c>
      <c r="H4" s="4" t="s">
        <v>189</v>
      </c>
      <c r="I4" s="3" t="s">
        <v>190</v>
      </c>
      <c r="J4" s="4" t="s">
        <v>191</v>
      </c>
      <c r="K4" s="3" t="s">
        <v>192</v>
      </c>
      <c r="L4" s="4" t="s">
        <v>193</v>
      </c>
      <c r="M4" s="3" t="s">
        <v>194</v>
      </c>
    </row>
    <row r="5" spans="1:13" ht="13.5" customHeight="1" x14ac:dyDescent="0.15">
      <c r="A5" s="264" t="s">
        <v>13</v>
      </c>
      <c r="B5" s="264"/>
      <c r="C5" s="264"/>
      <c r="D5" s="121">
        <v>4000000</v>
      </c>
      <c r="E5" s="12">
        <f>D26</f>
        <v>7395783.6292203441</v>
      </c>
      <c r="F5" s="12">
        <f t="shared" ref="F5:M5" si="0">E26</f>
        <v>7501836.7842847556</v>
      </c>
      <c r="G5" s="12">
        <f t="shared" si="0"/>
        <v>7963024.7022712044</v>
      </c>
      <c r="H5" s="12">
        <f t="shared" si="0"/>
        <v>8577311.5550562143</v>
      </c>
      <c r="I5" s="12">
        <f t="shared" si="0"/>
        <v>8891598.4078412242</v>
      </c>
      <c r="J5" s="12">
        <f t="shared" si="0"/>
        <v>9205885.2606262341</v>
      </c>
      <c r="K5" s="12">
        <f t="shared" si="0"/>
        <v>9520172.113411244</v>
      </c>
      <c r="L5" s="12">
        <f t="shared" si="0"/>
        <v>9834458.9661962539</v>
      </c>
      <c r="M5" s="12">
        <f t="shared" si="0"/>
        <v>10148745.818981264</v>
      </c>
    </row>
    <row r="6" spans="1:13" ht="13.5" customHeight="1" x14ac:dyDescent="0.15">
      <c r="A6" s="272" t="s">
        <v>182</v>
      </c>
      <c r="B6" s="273"/>
      <c r="C6" s="274"/>
      <c r="D6" s="125">
        <f>収支計画!H65</f>
        <v>-2604216.3707796559</v>
      </c>
      <c r="E6" s="125">
        <f>(収支計画!$H$26*((100+D28)/100))-収支計画!$H$57+収支計画!$H$59-収支計画!$H$60-収支計画!$H$63+収支計画!$H$53-F28</f>
        <v>106053.15506441146</v>
      </c>
      <c r="F6" s="125">
        <f>(収支計画!$H$26*((100+D29)/100))-収支計画!$H$57+収支計画!$H$59-収支計画!$H$60-収支計画!$H$63+収支計画!$H$53-F29</f>
        <v>461187.91798644885</v>
      </c>
      <c r="G6" s="125">
        <f>(収支計画!$N$26*1)-収支計画!$N$57+収支計画!$N$59-収支計画!$N$60-収支計画!$N$63+収支計画!$N$53</f>
        <v>814286.85278500919</v>
      </c>
      <c r="H6" s="125">
        <f>(収支計画!$N$26*1)-収支計画!$N$57+収支計画!$N$59-収支計画!$N$60-収支計画!$N$63+収支計画!$N$53</f>
        <v>814286.85278500919</v>
      </c>
      <c r="I6" s="125">
        <f>(収支計画!$N$26*1)-収支計画!$N$57+収支計画!$N$59-収支計画!$N$60-収支計画!$N$63+収支計画!$N$53</f>
        <v>814286.85278500919</v>
      </c>
      <c r="J6" s="125">
        <f>(収支計画!$N$26*1)-収支計画!$N$57+収支計画!$N$59-収支計画!$N$60-収支計画!$N$63+収支計画!$N$53</f>
        <v>814286.85278500919</v>
      </c>
      <c r="K6" s="125">
        <f>(収支計画!$N$26*1)-収支計画!$N$57+収支計画!$N$59-収支計画!$N$60-収支計画!$N$63+収支計画!$N$53</f>
        <v>814286.85278500919</v>
      </c>
      <c r="L6" s="125">
        <f>(収支計画!$N$26*1)-収支計画!$N$57+収支計画!$N$59-収支計画!$N$60-収支計画!$N$63+収支計画!$N$53</f>
        <v>814286.85278500919</v>
      </c>
      <c r="M6" s="125">
        <f>(収支計画!$N$26*1)-収支計画!$N$57+収支計画!$N$59-収支計画!$N$60-収支計画!$N$63+収支計画!$N$53</f>
        <v>814286.85278500919</v>
      </c>
    </row>
    <row r="7" spans="1:13" ht="13.5" customHeight="1" x14ac:dyDescent="0.15">
      <c r="A7" s="271" t="s">
        <v>14</v>
      </c>
      <c r="B7" s="267" t="s">
        <v>172</v>
      </c>
      <c r="C7" s="119" t="s">
        <v>175</v>
      </c>
      <c r="D7" s="122">
        <v>3000000</v>
      </c>
      <c r="E7" s="122"/>
      <c r="F7" s="122"/>
      <c r="G7" s="122"/>
      <c r="H7" s="122"/>
      <c r="I7" s="122"/>
      <c r="J7" s="122"/>
      <c r="K7" s="122"/>
      <c r="L7" s="122"/>
      <c r="M7" s="122"/>
    </row>
    <row r="8" spans="1:13" ht="13.5" customHeight="1" x14ac:dyDescent="0.15">
      <c r="A8" s="271"/>
      <c r="B8" s="267"/>
      <c r="C8" s="119" t="s">
        <v>174</v>
      </c>
      <c r="D8" s="122">
        <v>3000000</v>
      </c>
      <c r="E8" s="122"/>
      <c r="F8" s="122"/>
      <c r="G8" s="122"/>
      <c r="H8" s="122"/>
      <c r="I8" s="122"/>
      <c r="J8" s="122"/>
      <c r="K8" s="122"/>
      <c r="L8" s="122"/>
      <c r="M8" s="122"/>
    </row>
    <row r="9" spans="1:13" ht="13.5" customHeight="1" x14ac:dyDescent="0.15">
      <c r="A9" s="271"/>
      <c r="B9" s="267"/>
      <c r="C9" s="119" t="s">
        <v>176</v>
      </c>
      <c r="D9" s="122"/>
      <c r="E9" s="122"/>
      <c r="F9" s="122"/>
      <c r="G9" s="122"/>
      <c r="H9" s="122"/>
      <c r="I9" s="122"/>
      <c r="J9" s="122"/>
      <c r="K9" s="122"/>
      <c r="L9" s="122"/>
      <c r="M9" s="122"/>
    </row>
    <row r="10" spans="1:13" ht="13.5" customHeight="1" x14ac:dyDescent="0.15">
      <c r="A10" s="271"/>
      <c r="B10" s="267"/>
      <c r="C10" s="119" t="s">
        <v>177</v>
      </c>
      <c r="D10" s="122"/>
      <c r="E10" s="122"/>
      <c r="F10" s="122"/>
      <c r="G10" s="122"/>
      <c r="H10" s="122"/>
      <c r="I10" s="122"/>
      <c r="J10" s="122"/>
      <c r="K10" s="122"/>
      <c r="L10" s="122"/>
      <c r="M10" s="122"/>
    </row>
    <row r="11" spans="1:13" ht="13.5" customHeight="1" x14ac:dyDescent="0.15">
      <c r="A11" s="271"/>
      <c r="B11" s="267"/>
      <c r="C11" s="119" t="s">
        <v>178</v>
      </c>
      <c r="D11" s="122"/>
      <c r="E11" s="122"/>
      <c r="F11" s="122"/>
      <c r="G11" s="122"/>
      <c r="H11" s="122"/>
      <c r="I11" s="122"/>
      <c r="J11" s="122"/>
      <c r="K11" s="122"/>
      <c r="L11" s="122"/>
      <c r="M11" s="122"/>
    </row>
    <row r="12" spans="1:13" ht="13.5" customHeight="1" x14ac:dyDescent="0.15">
      <c r="A12" s="271"/>
      <c r="B12" s="267"/>
      <c r="C12" s="119" t="s">
        <v>179</v>
      </c>
      <c r="D12" s="122"/>
      <c r="E12" s="122"/>
      <c r="F12" s="122"/>
      <c r="G12" s="122"/>
      <c r="H12" s="122"/>
      <c r="I12" s="122"/>
      <c r="J12" s="122"/>
      <c r="K12" s="122"/>
      <c r="L12" s="122"/>
      <c r="M12" s="122"/>
    </row>
    <row r="13" spans="1:13" ht="13.5" customHeight="1" x14ac:dyDescent="0.15">
      <c r="A13" s="269"/>
      <c r="B13" s="268"/>
      <c r="C13" s="120" t="s">
        <v>15</v>
      </c>
      <c r="D13" s="123"/>
      <c r="E13" s="123"/>
      <c r="F13" s="123"/>
      <c r="G13" s="123"/>
      <c r="H13" s="123"/>
      <c r="I13" s="123"/>
      <c r="J13" s="123"/>
      <c r="K13" s="123"/>
      <c r="L13" s="123"/>
      <c r="M13" s="123"/>
    </row>
    <row r="14" spans="1:13" ht="13.5" customHeight="1" x14ac:dyDescent="0.15">
      <c r="A14" s="269" t="s">
        <v>16</v>
      </c>
      <c r="B14" s="265" t="s">
        <v>173</v>
      </c>
      <c r="C14" s="119" t="s">
        <v>175</v>
      </c>
      <c r="D14" s="123">
        <v>0</v>
      </c>
      <c r="E14" s="123">
        <v>0</v>
      </c>
      <c r="F14" s="123">
        <v>0</v>
      </c>
      <c r="G14" s="123">
        <v>100000</v>
      </c>
      <c r="H14" s="123">
        <v>200000</v>
      </c>
      <c r="I14" s="123">
        <v>200000</v>
      </c>
      <c r="J14" s="123">
        <v>200000</v>
      </c>
      <c r="K14" s="123">
        <v>200000</v>
      </c>
      <c r="L14" s="123">
        <v>200000</v>
      </c>
      <c r="M14" s="123">
        <v>200000</v>
      </c>
    </row>
    <row r="15" spans="1:13" ht="13.5" customHeight="1" x14ac:dyDescent="0.15">
      <c r="A15" s="269"/>
      <c r="B15" s="266"/>
      <c r="C15" s="119" t="s">
        <v>174</v>
      </c>
      <c r="D15" s="123">
        <v>0</v>
      </c>
      <c r="E15" s="123">
        <v>0</v>
      </c>
      <c r="F15" s="123">
        <v>0</v>
      </c>
      <c r="G15" s="123">
        <v>100000</v>
      </c>
      <c r="H15" s="123">
        <v>200000</v>
      </c>
      <c r="I15" s="123">
        <v>200000</v>
      </c>
      <c r="J15" s="123">
        <v>200000</v>
      </c>
      <c r="K15" s="123">
        <v>200000</v>
      </c>
      <c r="L15" s="123">
        <v>200000</v>
      </c>
      <c r="M15" s="123">
        <v>200000</v>
      </c>
    </row>
    <row r="16" spans="1:13" ht="13.5" customHeight="1" x14ac:dyDescent="0.15">
      <c r="A16" s="269"/>
      <c r="B16" s="266"/>
      <c r="C16" s="119" t="s">
        <v>176</v>
      </c>
      <c r="D16" s="123"/>
      <c r="E16" s="123"/>
      <c r="F16" s="123"/>
      <c r="G16" s="123"/>
      <c r="H16" s="123"/>
      <c r="I16" s="123"/>
      <c r="J16" s="123"/>
      <c r="K16" s="123"/>
      <c r="L16" s="123"/>
      <c r="M16" s="123"/>
    </row>
    <row r="17" spans="1:13" ht="13.5" customHeight="1" x14ac:dyDescent="0.15">
      <c r="A17" s="269"/>
      <c r="B17" s="266"/>
      <c r="C17" s="119" t="s">
        <v>177</v>
      </c>
      <c r="D17" s="123"/>
      <c r="E17" s="123"/>
      <c r="F17" s="123"/>
      <c r="G17" s="123"/>
      <c r="H17" s="123"/>
      <c r="I17" s="123"/>
      <c r="J17" s="123"/>
      <c r="K17" s="123"/>
      <c r="L17" s="123"/>
      <c r="M17" s="123"/>
    </row>
    <row r="18" spans="1:13" ht="13.5" customHeight="1" x14ac:dyDescent="0.15">
      <c r="A18" s="269"/>
      <c r="B18" s="266"/>
      <c r="C18" s="119" t="s">
        <v>178</v>
      </c>
      <c r="D18" s="123"/>
      <c r="E18" s="123"/>
      <c r="F18" s="123"/>
      <c r="G18" s="123"/>
      <c r="H18" s="123"/>
      <c r="I18" s="123"/>
      <c r="J18" s="123"/>
      <c r="K18" s="123"/>
      <c r="L18" s="123"/>
      <c r="M18" s="123"/>
    </row>
    <row r="19" spans="1:13" ht="13.5" customHeight="1" x14ac:dyDescent="0.15">
      <c r="A19" s="269"/>
      <c r="B19" s="266"/>
      <c r="C19" s="119" t="s">
        <v>179</v>
      </c>
      <c r="D19" s="123"/>
      <c r="E19" s="123"/>
      <c r="F19" s="123"/>
      <c r="G19" s="123"/>
      <c r="H19" s="123"/>
      <c r="I19" s="123"/>
      <c r="J19" s="123"/>
      <c r="K19" s="123"/>
      <c r="L19" s="123"/>
      <c r="M19" s="123"/>
    </row>
    <row r="20" spans="1:13" ht="12.6" customHeight="1" x14ac:dyDescent="0.15">
      <c r="A20" s="270"/>
      <c r="B20" s="267"/>
      <c r="C20" s="120" t="s">
        <v>15</v>
      </c>
      <c r="D20" s="124">
        <v>0</v>
      </c>
      <c r="E20" s="124">
        <v>0</v>
      </c>
      <c r="F20" s="124">
        <v>0</v>
      </c>
      <c r="G20" s="124">
        <v>0</v>
      </c>
      <c r="H20" s="124">
        <v>100000</v>
      </c>
      <c r="I20" s="124">
        <v>100000</v>
      </c>
      <c r="J20" s="124">
        <v>100000</v>
      </c>
      <c r="K20" s="124">
        <v>100000</v>
      </c>
      <c r="L20" s="124">
        <v>100000</v>
      </c>
      <c r="M20" s="124">
        <v>100000</v>
      </c>
    </row>
    <row r="21" spans="1:13" ht="13.5" customHeight="1" x14ac:dyDescent="0.15">
      <c r="A21" s="264" t="s">
        <v>216</v>
      </c>
      <c r="B21" s="264"/>
      <c r="C21" s="264"/>
      <c r="D21" s="12">
        <f>SUM(D7:D13)-SUM(D14:D20)</f>
        <v>6000000</v>
      </c>
      <c r="E21" s="12">
        <f t="shared" ref="E21:M21" si="1">SUM(E7:E13)-SUM(E14:E20)</f>
        <v>0</v>
      </c>
      <c r="F21" s="12">
        <f t="shared" si="1"/>
        <v>0</v>
      </c>
      <c r="G21" s="12">
        <f t="shared" si="1"/>
        <v>-200000</v>
      </c>
      <c r="H21" s="12">
        <f t="shared" si="1"/>
        <v>-500000</v>
      </c>
      <c r="I21" s="12">
        <f t="shared" si="1"/>
        <v>-500000</v>
      </c>
      <c r="J21" s="12">
        <f t="shared" si="1"/>
        <v>-500000</v>
      </c>
      <c r="K21" s="12">
        <f t="shared" si="1"/>
        <v>-500000</v>
      </c>
      <c r="L21" s="12">
        <f t="shared" si="1"/>
        <v>-500000</v>
      </c>
      <c r="M21" s="12">
        <f t="shared" si="1"/>
        <v>-500000</v>
      </c>
    </row>
    <row r="22" spans="1:13" ht="13.5" customHeight="1" x14ac:dyDescent="0.15">
      <c r="A22" s="275" t="s">
        <v>180</v>
      </c>
      <c r="B22" s="276"/>
      <c r="C22" s="277"/>
      <c r="D22" s="122">
        <v>0</v>
      </c>
      <c r="E22" s="122"/>
      <c r="F22" s="122"/>
      <c r="G22" s="122"/>
      <c r="H22" s="122"/>
      <c r="I22" s="122"/>
      <c r="J22" s="122"/>
      <c r="K22" s="122"/>
      <c r="L22" s="122"/>
      <c r="M22" s="122"/>
    </row>
    <row r="23" spans="1:13" ht="13.5" customHeight="1" x14ac:dyDescent="0.15">
      <c r="A23" s="275" t="s">
        <v>181</v>
      </c>
      <c r="B23" s="276"/>
      <c r="C23" s="277"/>
      <c r="D23" s="124">
        <v>0</v>
      </c>
      <c r="E23" s="124"/>
      <c r="F23" s="124"/>
      <c r="G23" s="124"/>
      <c r="H23" s="124"/>
      <c r="I23" s="124"/>
      <c r="J23" s="124"/>
      <c r="K23" s="124"/>
      <c r="L23" s="124"/>
      <c r="M23" s="124"/>
    </row>
    <row r="24" spans="1:13" ht="13.5" customHeight="1" x14ac:dyDescent="0.15">
      <c r="A24" s="272" t="s">
        <v>218</v>
      </c>
      <c r="B24" s="273"/>
      <c r="C24" s="274"/>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x14ac:dyDescent="0.15">
      <c r="A25" s="264" t="s">
        <v>183</v>
      </c>
      <c r="B25" s="264"/>
      <c r="C25" s="264"/>
      <c r="D25" s="12">
        <f>D6+D21+D24</f>
        <v>3395783.6292203441</v>
      </c>
      <c r="E25" s="12">
        <f>E6+E21+E24</f>
        <v>106053.15506441146</v>
      </c>
      <c r="F25" s="12">
        <f t="shared" ref="F25:M25" si="3">F6+F21+F24</f>
        <v>461187.91798644885</v>
      </c>
      <c r="G25" s="12">
        <f t="shared" si="3"/>
        <v>614286.85278500919</v>
      </c>
      <c r="H25" s="12">
        <f t="shared" si="3"/>
        <v>314286.85278500919</v>
      </c>
      <c r="I25" s="12">
        <f t="shared" si="3"/>
        <v>314286.85278500919</v>
      </c>
      <c r="J25" s="12">
        <f t="shared" si="3"/>
        <v>314286.85278500919</v>
      </c>
      <c r="K25" s="12">
        <f t="shared" si="3"/>
        <v>314286.85278500919</v>
      </c>
      <c r="L25" s="12">
        <f t="shared" si="3"/>
        <v>314286.85278500919</v>
      </c>
      <c r="M25" s="12">
        <f t="shared" si="3"/>
        <v>314286.85278500919</v>
      </c>
    </row>
    <row r="26" spans="1:13" ht="13.5" customHeight="1" x14ac:dyDescent="0.15">
      <c r="A26" s="264" t="s">
        <v>184</v>
      </c>
      <c r="B26" s="264"/>
      <c r="C26" s="264"/>
      <c r="D26" s="12">
        <f>D5+D25</f>
        <v>7395783.6292203441</v>
      </c>
      <c r="E26" s="12">
        <f>E5+E25</f>
        <v>7501836.7842847556</v>
      </c>
      <c r="F26" s="12">
        <f t="shared" ref="F26:M26" si="4">F5+F25</f>
        <v>7963024.7022712044</v>
      </c>
      <c r="G26" s="12">
        <f t="shared" si="4"/>
        <v>8577311.5550562143</v>
      </c>
      <c r="H26" s="12">
        <f t="shared" si="4"/>
        <v>8891598.4078412242</v>
      </c>
      <c r="I26" s="12">
        <f t="shared" si="4"/>
        <v>9205885.2606262341</v>
      </c>
      <c r="J26" s="12">
        <f t="shared" si="4"/>
        <v>9520172.113411244</v>
      </c>
      <c r="K26" s="12">
        <f t="shared" si="4"/>
        <v>9834458.9661962539</v>
      </c>
      <c r="L26" s="12">
        <f t="shared" si="4"/>
        <v>10148745.818981264</v>
      </c>
      <c r="M26" s="12">
        <f t="shared" si="4"/>
        <v>10463032.671766274</v>
      </c>
    </row>
    <row r="27" spans="1:13" x14ac:dyDescent="0.15">
      <c r="A27" s="131" t="s">
        <v>207</v>
      </c>
      <c r="B27" s="130"/>
      <c r="C27" s="130"/>
      <c r="D27" s="130"/>
      <c r="E27" s="130"/>
      <c r="F27" s="130"/>
      <c r="G27" s="130"/>
      <c r="H27" s="10"/>
      <c r="I27" s="10"/>
    </row>
    <row r="28" spans="1:13" x14ac:dyDescent="0.15">
      <c r="A28" s="133" t="s">
        <v>208</v>
      </c>
      <c r="B28" s="132" t="s">
        <v>222</v>
      </c>
      <c r="D28" s="134">
        <v>20</v>
      </c>
      <c r="E28" s="129" t="s">
        <v>211</v>
      </c>
      <c r="F28" s="135">
        <v>0</v>
      </c>
      <c r="G28" s="132" t="s">
        <v>212</v>
      </c>
      <c r="H28" s="10"/>
      <c r="I28" s="10"/>
    </row>
    <row r="29" spans="1:13" x14ac:dyDescent="0.15">
      <c r="A29" s="133" t="s">
        <v>209</v>
      </c>
      <c r="B29" s="132" t="s">
        <v>222</v>
      </c>
      <c r="D29" s="134">
        <v>30</v>
      </c>
      <c r="E29" s="129" t="s">
        <v>211</v>
      </c>
      <c r="F29" s="135">
        <v>1000000</v>
      </c>
      <c r="G29" s="132" t="s">
        <v>214</v>
      </c>
      <c r="H29" s="10"/>
      <c r="I29" s="10"/>
    </row>
    <row r="30" spans="1:13" x14ac:dyDescent="0.15">
      <c r="A30" s="133" t="s">
        <v>210</v>
      </c>
      <c r="B30" s="132" t="s">
        <v>213</v>
      </c>
      <c r="D30" s="136"/>
      <c r="E30" s="137"/>
      <c r="F30" s="138"/>
      <c r="G30" s="132"/>
      <c r="H30" s="10"/>
      <c r="I30" s="10"/>
    </row>
    <row r="31" spans="1:13" ht="18.75" x14ac:dyDescent="0.15">
      <c r="A31" s="221" t="s">
        <v>199</v>
      </c>
      <c r="B31" s="221"/>
      <c r="C31" s="221"/>
      <c r="D31" s="221"/>
      <c r="E31" s="221"/>
      <c r="F31" s="221"/>
      <c r="G31" s="221"/>
      <c r="H31" s="221"/>
      <c r="I31" s="221"/>
      <c r="J31" s="221"/>
      <c r="K31" s="221"/>
      <c r="L31" s="221"/>
      <c r="M31" s="221"/>
    </row>
    <row r="32" spans="1:13" x14ac:dyDescent="0.15">
      <c r="M32" s="99" t="s">
        <v>141</v>
      </c>
    </row>
    <row r="33" spans="1:13" x14ac:dyDescent="0.15">
      <c r="A33" s="160" t="s">
        <v>196</v>
      </c>
      <c r="B33" s="160"/>
      <c r="C33" s="160" t="s">
        <v>198</v>
      </c>
      <c r="D33" s="154"/>
      <c r="E33" s="154"/>
      <c r="F33" s="154"/>
      <c r="G33" s="154"/>
      <c r="H33" s="154"/>
      <c r="I33" s="154"/>
      <c r="J33" s="154"/>
      <c r="K33" s="154"/>
      <c r="L33" s="154"/>
      <c r="M33" s="154"/>
    </row>
    <row r="34" spans="1:13" x14ac:dyDescent="0.15">
      <c r="A34" s="160"/>
      <c r="B34" s="160"/>
      <c r="C34" s="98" t="s">
        <v>197</v>
      </c>
      <c r="D34" s="3" t="s">
        <v>185</v>
      </c>
      <c r="E34" s="3" t="s">
        <v>186</v>
      </c>
      <c r="F34" s="4" t="s">
        <v>187</v>
      </c>
      <c r="G34" s="3" t="s">
        <v>188</v>
      </c>
      <c r="H34" s="4" t="s">
        <v>189</v>
      </c>
      <c r="I34" s="3" t="s">
        <v>190</v>
      </c>
      <c r="J34" s="4" t="s">
        <v>191</v>
      </c>
      <c r="K34" s="3" t="s">
        <v>192</v>
      </c>
      <c r="L34" s="4" t="s">
        <v>193</v>
      </c>
      <c r="M34" s="3" t="s">
        <v>194</v>
      </c>
    </row>
    <row r="35" spans="1:13" x14ac:dyDescent="0.15">
      <c r="A35" s="278" t="s">
        <v>175</v>
      </c>
      <c r="B35" s="278"/>
      <c r="C35" s="107">
        <v>3000000</v>
      </c>
      <c r="D35" s="100">
        <f t="shared" ref="D35:D40" si="5">C35+D7-D14</f>
        <v>6000000</v>
      </c>
      <c r="E35" s="100">
        <f t="shared" ref="E35:M35" si="6">D35+E7-E14</f>
        <v>6000000</v>
      </c>
      <c r="F35" s="100">
        <f t="shared" si="6"/>
        <v>6000000</v>
      </c>
      <c r="G35" s="100">
        <f t="shared" si="6"/>
        <v>5900000</v>
      </c>
      <c r="H35" s="100">
        <f>G35+H7-H14</f>
        <v>5700000</v>
      </c>
      <c r="I35" s="100">
        <f t="shared" si="6"/>
        <v>5500000</v>
      </c>
      <c r="J35" s="100">
        <f t="shared" si="6"/>
        <v>5300000</v>
      </c>
      <c r="K35" s="100">
        <f t="shared" si="6"/>
        <v>5100000</v>
      </c>
      <c r="L35" s="100">
        <f t="shared" si="6"/>
        <v>4900000</v>
      </c>
      <c r="M35" s="100">
        <f t="shared" si="6"/>
        <v>4700000</v>
      </c>
    </row>
    <row r="36" spans="1:13" x14ac:dyDescent="0.15">
      <c r="A36" s="278" t="s">
        <v>174</v>
      </c>
      <c r="B36" s="278"/>
      <c r="C36" s="107">
        <v>1200000</v>
      </c>
      <c r="D36" s="100">
        <f t="shared" si="5"/>
        <v>4200000</v>
      </c>
      <c r="E36" s="100">
        <f t="shared" ref="E36:M36" si="7">D36+E8-E15</f>
        <v>4200000</v>
      </c>
      <c r="F36" s="100">
        <f t="shared" si="7"/>
        <v>4200000</v>
      </c>
      <c r="G36" s="100">
        <f t="shared" si="7"/>
        <v>4100000</v>
      </c>
      <c r="H36" s="100">
        <f t="shared" si="7"/>
        <v>3900000</v>
      </c>
      <c r="I36" s="100">
        <f t="shared" si="7"/>
        <v>3700000</v>
      </c>
      <c r="J36" s="100">
        <f t="shared" si="7"/>
        <v>3500000</v>
      </c>
      <c r="K36" s="100">
        <f t="shared" si="7"/>
        <v>3300000</v>
      </c>
      <c r="L36" s="100">
        <f t="shared" si="7"/>
        <v>3100000</v>
      </c>
      <c r="M36" s="100">
        <f t="shared" si="7"/>
        <v>2900000</v>
      </c>
    </row>
    <row r="37" spans="1:13" x14ac:dyDescent="0.15">
      <c r="A37" s="278" t="s">
        <v>176</v>
      </c>
      <c r="B37" s="278"/>
      <c r="C37" s="107"/>
      <c r="D37" s="100">
        <f t="shared" si="5"/>
        <v>0</v>
      </c>
      <c r="E37" s="100">
        <f t="shared" ref="E37:M37" si="8">D37+E9-E16</f>
        <v>0</v>
      </c>
      <c r="F37" s="100">
        <f t="shared" si="8"/>
        <v>0</v>
      </c>
      <c r="G37" s="100">
        <f t="shared" si="8"/>
        <v>0</v>
      </c>
      <c r="H37" s="100">
        <f t="shared" si="8"/>
        <v>0</v>
      </c>
      <c r="I37" s="100">
        <f t="shared" si="8"/>
        <v>0</v>
      </c>
      <c r="J37" s="100">
        <f t="shared" si="8"/>
        <v>0</v>
      </c>
      <c r="K37" s="100">
        <f t="shared" si="8"/>
        <v>0</v>
      </c>
      <c r="L37" s="100">
        <f t="shared" si="8"/>
        <v>0</v>
      </c>
      <c r="M37" s="100">
        <f t="shared" si="8"/>
        <v>0</v>
      </c>
    </row>
    <row r="38" spans="1:13" x14ac:dyDescent="0.15">
      <c r="A38" s="278" t="s">
        <v>177</v>
      </c>
      <c r="B38" s="278"/>
      <c r="C38" s="107"/>
      <c r="D38" s="100">
        <f t="shared" si="5"/>
        <v>0</v>
      </c>
      <c r="E38" s="100">
        <f t="shared" ref="E38:M38" si="9">D38+E10-E17</f>
        <v>0</v>
      </c>
      <c r="F38" s="100">
        <f t="shared" si="9"/>
        <v>0</v>
      </c>
      <c r="G38" s="100">
        <f t="shared" si="9"/>
        <v>0</v>
      </c>
      <c r="H38" s="100">
        <f t="shared" si="9"/>
        <v>0</v>
      </c>
      <c r="I38" s="100">
        <f t="shared" si="9"/>
        <v>0</v>
      </c>
      <c r="J38" s="100">
        <f t="shared" si="9"/>
        <v>0</v>
      </c>
      <c r="K38" s="100">
        <f t="shared" si="9"/>
        <v>0</v>
      </c>
      <c r="L38" s="100">
        <f t="shared" si="9"/>
        <v>0</v>
      </c>
      <c r="M38" s="100">
        <f t="shared" si="9"/>
        <v>0</v>
      </c>
    </row>
    <row r="39" spans="1:13" x14ac:dyDescent="0.15">
      <c r="A39" s="278" t="s">
        <v>178</v>
      </c>
      <c r="B39" s="278"/>
      <c r="C39" s="107"/>
      <c r="D39" s="100">
        <f t="shared" si="5"/>
        <v>0</v>
      </c>
      <c r="E39" s="100">
        <f t="shared" ref="E39:M39" si="10">D39+E11-E18</f>
        <v>0</v>
      </c>
      <c r="F39" s="100">
        <f t="shared" si="10"/>
        <v>0</v>
      </c>
      <c r="G39" s="100">
        <f t="shared" si="10"/>
        <v>0</v>
      </c>
      <c r="H39" s="100">
        <f t="shared" si="10"/>
        <v>0</v>
      </c>
      <c r="I39" s="100">
        <f t="shared" si="10"/>
        <v>0</v>
      </c>
      <c r="J39" s="100">
        <f t="shared" si="10"/>
        <v>0</v>
      </c>
      <c r="K39" s="100">
        <f t="shared" si="10"/>
        <v>0</v>
      </c>
      <c r="L39" s="100">
        <f t="shared" si="10"/>
        <v>0</v>
      </c>
      <c r="M39" s="100">
        <f t="shared" si="10"/>
        <v>0</v>
      </c>
    </row>
    <row r="40" spans="1:13" x14ac:dyDescent="0.15">
      <c r="A40" s="278" t="s">
        <v>179</v>
      </c>
      <c r="B40" s="278"/>
      <c r="C40" s="107"/>
      <c r="D40" s="100">
        <f t="shared" si="5"/>
        <v>0</v>
      </c>
      <c r="E40" s="100">
        <f t="shared" ref="E40:M40" si="11">D40+E12-E19</f>
        <v>0</v>
      </c>
      <c r="F40" s="100">
        <f t="shared" si="11"/>
        <v>0</v>
      </c>
      <c r="G40" s="100">
        <f t="shared" si="11"/>
        <v>0</v>
      </c>
      <c r="H40" s="100">
        <f t="shared" si="11"/>
        <v>0</v>
      </c>
      <c r="I40" s="100">
        <f t="shared" si="11"/>
        <v>0</v>
      </c>
      <c r="J40" s="100">
        <f t="shared" si="11"/>
        <v>0</v>
      </c>
      <c r="K40" s="100">
        <f t="shared" si="11"/>
        <v>0</v>
      </c>
      <c r="L40" s="100">
        <f t="shared" si="11"/>
        <v>0</v>
      </c>
      <c r="M40" s="100">
        <f t="shared" si="11"/>
        <v>0</v>
      </c>
    </row>
    <row r="41" spans="1:13" x14ac:dyDescent="0.15">
      <c r="A41" s="278"/>
      <c r="B41" s="278"/>
      <c r="C41" s="107"/>
      <c r="D41" s="100"/>
      <c r="E41" s="100"/>
      <c r="F41" s="100"/>
      <c r="G41" s="100"/>
      <c r="H41" s="100"/>
      <c r="I41" s="100"/>
      <c r="J41" s="100"/>
      <c r="K41" s="100"/>
      <c r="L41" s="100"/>
      <c r="M41" s="100"/>
    </row>
    <row r="42" spans="1:13" x14ac:dyDescent="0.15">
      <c r="A42" s="278"/>
      <c r="B42" s="278"/>
      <c r="C42" s="107"/>
      <c r="D42" s="100"/>
      <c r="E42" s="100"/>
      <c r="F42" s="100"/>
      <c r="G42" s="100"/>
      <c r="H42" s="100"/>
      <c r="I42" s="100"/>
      <c r="J42" s="100"/>
      <c r="K42" s="100"/>
      <c r="L42" s="100"/>
      <c r="M42" s="100"/>
    </row>
    <row r="43" spans="1:13" x14ac:dyDescent="0.15">
      <c r="A43" s="278" t="s">
        <v>15</v>
      </c>
      <c r="B43" s="278"/>
      <c r="C43" s="107">
        <v>3000000</v>
      </c>
      <c r="D43" s="100">
        <f>C43+D13-D20</f>
        <v>3000000</v>
      </c>
      <c r="E43" s="100">
        <f t="shared" ref="E43:M43" si="12">D43+E13-E20</f>
        <v>3000000</v>
      </c>
      <c r="F43" s="100">
        <f t="shared" si="12"/>
        <v>3000000</v>
      </c>
      <c r="G43" s="100">
        <f t="shared" si="12"/>
        <v>3000000</v>
      </c>
      <c r="H43" s="100">
        <f t="shared" si="12"/>
        <v>2900000</v>
      </c>
      <c r="I43" s="100">
        <f t="shared" si="12"/>
        <v>2800000</v>
      </c>
      <c r="J43" s="100">
        <f t="shared" si="12"/>
        <v>2700000</v>
      </c>
      <c r="K43" s="100">
        <f t="shared" si="12"/>
        <v>2600000</v>
      </c>
      <c r="L43" s="100">
        <f t="shared" si="12"/>
        <v>2500000</v>
      </c>
      <c r="M43" s="100">
        <f t="shared" si="12"/>
        <v>2400000</v>
      </c>
    </row>
    <row r="44" spans="1:13" x14ac:dyDescent="0.15">
      <c r="A44" s="278" t="s">
        <v>19</v>
      </c>
      <c r="B44" s="278"/>
      <c r="C44" s="139">
        <f>SUM(C35:C43)</f>
        <v>7200000</v>
      </c>
      <c r="D44" s="112">
        <f t="shared" ref="D44:M44" si="13">SUM(D35:D43)</f>
        <v>13200000</v>
      </c>
      <c r="E44" s="112">
        <f t="shared" si="13"/>
        <v>13200000</v>
      </c>
      <c r="F44" s="112">
        <f t="shared" si="13"/>
        <v>13200000</v>
      </c>
      <c r="G44" s="112">
        <f t="shared" si="13"/>
        <v>13000000</v>
      </c>
      <c r="H44" s="112">
        <f t="shared" si="13"/>
        <v>12500000</v>
      </c>
      <c r="I44" s="112">
        <f t="shared" si="13"/>
        <v>12000000</v>
      </c>
      <c r="J44" s="112">
        <f t="shared" si="13"/>
        <v>11500000</v>
      </c>
      <c r="K44" s="112">
        <f t="shared" si="13"/>
        <v>11000000</v>
      </c>
      <c r="L44" s="112">
        <f t="shared" si="13"/>
        <v>10500000</v>
      </c>
      <c r="M44" s="112">
        <f t="shared" si="13"/>
        <v>10000000</v>
      </c>
    </row>
  </sheetData>
  <mergeCells count="27">
    <mergeCell ref="A42:B42"/>
    <mergeCell ref="A43:B43"/>
    <mergeCell ref="A44:B44"/>
    <mergeCell ref="C33:M33"/>
    <mergeCell ref="A33:B34"/>
    <mergeCell ref="A37:B37"/>
    <mergeCell ref="A38:B38"/>
    <mergeCell ref="A39:B39"/>
    <mergeCell ref="A40:B40"/>
    <mergeCell ref="A41:B41"/>
    <mergeCell ref="A31:M31"/>
    <mergeCell ref="A35:B35"/>
    <mergeCell ref="A36:B36"/>
    <mergeCell ref="A5:C5"/>
    <mergeCell ref="A4:C4"/>
    <mergeCell ref="A1:M1"/>
    <mergeCell ref="A26:C26"/>
    <mergeCell ref="B14:B20"/>
    <mergeCell ref="B7:B13"/>
    <mergeCell ref="A14:A20"/>
    <mergeCell ref="A7:A13"/>
    <mergeCell ref="A21:C21"/>
    <mergeCell ref="A25:C25"/>
    <mergeCell ref="A6:C6"/>
    <mergeCell ref="A22:C22"/>
    <mergeCell ref="A23:C23"/>
    <mergeCell ref="A24:C24"/>
  </mergeCells>
  <phoneticPr fontId="2"/>
  <printOptions horizontalCentered="1"/>
  <pageMargins left="0.70866141732283472" right="0.70866141732283472" top="0.55118110236220474" bottom="0.55118110236220474" header="0.31496062992125984" footer="0.31496062992125984"/>
  <pageSetup paperSize="9" scale="78" orientation="landscape" cellComments="asDisplayed" r:id="rId1"/>
</worksheet>
</file>