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takahashik\Desktop\"/>
    </mc:Choice>
  </mc:AlternateContent>
  <xr:revisionPtr revIDLastSave="0" documentId="8_{DE97D888-2BAD-4D35-9423-7D5B020D84FE}" xr6:coauthVersionLast="47" xr6:coauthVersionMax="47" xr10:uidLastSave="{00000000-0000-0000-0000-000000000000}"/>
  <bookViews>
    <workbookView xWindow="-120" yWindow="-120" windowWidth="28110" windowHeight="16440" activeTab="2"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顧客層・店舗マスター!$A$1:$P$82</definedName>
    <definedName name="_xlnm.Print_Area" localSheetId="6">資金繰計画!$A$1:$M$45</definedName>
    <definedName name="_xlnm.Print_Area" localSheetId="5">収支計画!$C$1:$Q$68</definedName>
    <definedName name="_xlnm.Print_Area" localSheetId="1">単価マスタ!$A$1:$AH$74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21" l="1"/>
  <c r="C65" i="21"/>
  <c r="C82" i="21"/>
  <c r="K78" i="21"/>
  <c r="C32" i="21"/>
  <c r="C37" i="21" s="1"/>
  <c r="C54" i="21" s="1"/>
  <c r="C46" i="21" l="1"/>
  <c r="C45" i="21"/>
  <c r="C44" i="21"/>
  <c r="C43" i="21"/>
  <c r="C42" i="21"/>
  <c r="C41" i="21"/>
  <c r="C40" i="21"/>
  <c r="C39" i="21"/>
  <c r="C33" i="21"/>
  <c r="C38" i="21"/>
  <c r="C47" i="21"/>
  <c r="K20" i="21"/>
  <c r="I18" i="21"/>
  <c r="J18" i="21" s="1"/>
  <c r="I17" i="21"/>
  <c r="J17" i="21" s="1"/>
  <c r="I16" i="21"/>
  <c r="J16" i="21" s="1"/>
  <c r="I15" i="21"/>
  <c r="J15" i="21" s="1"/>
  <c r="I14" i="21"/>
  <c r="J14" i="21" s="1"/>
  <c r="I13" i="21"/>
  <c r="J13" i="21" s="1"/>
  <c r="I12" i="21"/>
  <c r="J12" i="21" s="1"/>
  <c r="I11" i="21"/>
  <c r="I10" i="21"/>
  <c r="J10" i="21" s="1"/>
  <c r="I9" i="21"/>
  <c r="I8" i="21"/>
  <c r="I7" i="21"/>
  <c r="I6" i="21"/>
  <c r="I5" i="21"/>
  <c r="F18" i="21"/>
  <c r="G18" i="21" s="1"/>
  <c r="F17" i="21"/>
  <c r="G17" i="21" s="1"/>
  <c r="F16" i="21"/>
  <c r="G16" i="21" s="1"/>
  <c r="F15" i="21"/>
  <c r="G15" i="21" s="1"/>
  <c r="F14" i="21"/>
  <c r="G14" i="21" s="1"/>
  <c r="F13" i="21"/>
  <c r="G13" i="21" s="1"/>
  <c r="F12" i="21"/>
  <c r="G12" i="21" s="1"/>
  <c r="F11" i="21"/>
  <c r="G11" i="21" s="1"/>
  <c r="F10" i="21"/>
  <c r="G10" i="21" s="1"/>
  <c r="F9" i="21"/>
  <c r="F8" i="21"/>
  <c r="F7" i="21"/>
  <c r="D20" i="21"/>
  <c r="C20" i="21"/>
  <c r="B20" i="21"/>
  <c r="F6" i="21"/>
  <c r="F5" i="21"/>
  <c r="G5" i="21" s="1"/>
  <c r="J11" i="21"/>
  <c r="P61" i="20"/>
  <c r="N74" i="20"/>
  <c r="N73" i="20"/>
  <c r="N72" i="20"/>
  <c r="N71" i="20"/>
  <c r="N70" i="20"/>
  <c r="N69" i="20"/>
  <c r="N68" i="20"/>
  <c r="N67" i="20"/>
  <c r="N66" i="20"/>
  <c r="N65" i="20"/>
  <c r="N64" i="20"/>
  <c r="N63" i="20"/>
  <c r="N62" i="20"/>
  <c r="N61" i="20"/>
  <c r="L74" i="20"/>
  <c r="L73" i="20"/>
  <c r="L72" i="20"/>
  <c r="L71" i="20"/>
  <c r="L70" i="20"/>
  <c r="L69" i="20"/>
  <c r="L68" i="20"/>
  <c r="L67" i="20"/>
  <c r="L66" i="20"/>
  <c r="L65" i="20"/>
  <c r="L64" i="20"/>
  <c r="L63" i="20"/>
  <c r="L62" i="20"/>
  <c r="L61" i="20"/>
  <c r="P30" i="20"/>
  <c r="N46" i="20"/>
  <c r="N45" i="20"/>
  <c r="N44" i="20"/>
  <c r="N43" i="20"/>
  <c r="N42" i="20"/>
  <c r="N41" i="20"/>
  <c r="N40" i="20"/>
  <c r="N39" i="20"/>
  <c r="N38" i="20"/>
  <c r="N37" i="20"/>
  <c r="N36" i="20"/>
  <c r="N35" i="20"/>
  <c r="N34" i="20"/>
  <c r="N33" i="20"/>
  <c r="N32" i="20"/>
  <c r="N31" i="20"/>
  <c r="N30" i="20"/>
  <c r="L46" i="20"/>
  <c r="L45" i="20"/>
  <c r="L44" i="20"/>
  <c r="L43" i="20"/>
  <c r="L42" i="20"/>
  <c r="L41" i="20"/>
  <c r="L40" i="20"/>
  <c r="L39" i="20"/>
  <c r="L38" i="20"/>
  <c r="L37" i="20"/>
  <c r="L36" i="20"/>
  <c r="L35" i="20"/>
  <c r="L34" i="20"/>
  <c r="L33" i="20"/>
  <c r="L32" i="20"/>
  <c r="L31" i="20"/>
  <c r="L30" i="20"/>
  <c r="P5" i="20"/>
  <c r="N24" i="20"/>
  <c r="N23" i="20"/>
  <c r="N22" i="20"/>
  <c r="N21" i="20"/>
  <c r="N20" i="20"/>
  <c r="N19" i="20"/>
  <c r="N18" i="20"/>
  <c r="N17" i="20"/>
  <c r="N16" i="20"/>
  <c r="N15" i="20"/>
  <c r="N14" i="20"/>
  <c r="N13" i="20"/>
  <c r="N12" i="20"/>
  <c r="N11" i="20"/>
  <c r="N10" i="20"/>
  <c r="N9" i="20"/>
  <c r="N8" i="20"/>
  <c r="N7" i="20"/>
  <c r="N6" i="20"/>
  <c r="N5" i="20"/>
  <c r="L24" i="20"/>
  <c r="L23" i="20"/>
  <c r="L22" i="20"/>
  <c r="L21" i="20"/>
  <c r="L20" i="20"/>
  <c r="L19" i="20"/>
  <c r="L18" i="20"/>
  <c r="L17" i="20"/>
  <c r="L16" i="20"/>
  <c r="L15" i="20"/>
  <c r="L14" i="20"/>
  <c r="L13" i="20"/>
  <c r="L12" i="20"/>
  <c r="L11" i="20"/>
  <c r="L10" i="20"/>
  <c r="L9" i="20"/>
  <c r="L8" i="20"/>
  <c r="L7" i="20"/>
  <c r="L6" i="20"/>
  <c r="L5" i="20"/>
  <c r="N75" i="20"/>
  <c r="L75" i="20"/>
  <c r="N47" i="20"/>
  <c r="L47" i="20"/>
  <c r="N25" i="20"/>
  <c r="L25" i="20"/>
  <c r="AF73" i="20"/>
  <c r="AF65" i="20"/>
  <c r="AD71" i="20"/>
  <c r="AD63" i="20"/>
  <c r="Z67" i="20"/>
  <c r="X73" i="20"/>
  <c r="X65" i="20"/>
  <c r="V71" i="20"/>
  <c r="V63" i="20"/>
  <c r="T69" i="20"/>
  <c r="T61" i="20"/>
  <c r="AD47" i="20"/>
  <c r="AD39" i="20" s="1"/>
  <c r="AF47" i="20"/>
  <c r="AF46" i="20" s="1"/>
  <c r="AD32" i="20"/>
  <c r="AB44" i="20"/>
  <c r="AB36" i="20"/>
  <c r="Z45" i="20"/>
  <c r="Z37" i="20"/>
  <c r="X46" i="20"/>
  <c r="X38" i="20"/>
  <c r="X30" i="20"/>
  <c r="T40" i="20"/>
  <c r="T32" i="20"/>
  <c r="AH25" i="20"/>
  <c r="AH5" i="20" s="1"/>
  <c r="AF25" i="20"/>
  <c r="AF18" i="20" s="1"/>
  <c r="AD25" i="20"/>
  <c r="AD21" i="20" s="1"/>
  <c r="AB25" i="20"/>
  <c r="AB20" i="20" s="1"/>
  <c r="Z25" i="20"/>
  <c r="Z19" i="20" s="1"/>
  <c r="X25" i="20"/>
  <c r="X18" i="20" s="1"/>
  <c r="V25" i="20"/>
  <c r="V21" i="20" s="1"/>
  <c r="T25" i="20"/>
  <c r="T20" i="20" s="1"/>
  <c r="R25" i="20"/>
  <c r="R18" i="20" s="1"/>
  <c r="P25" i="20"/>
  <c r="P9" i="20" s="1"/>
  <c r="J25" i="20"/>
  <c r="H25" i="20"/>
  <c r="H6" i="20" s="1"/>
  <c r="AB24" i="20"/>
  <c r="AB23" i="20"/>
  <c r="AB22" i="20"/>
  <c r="AB21" i="20"/>
  <c r="AB16" i="20"/>
  <c r="AB15" i="20"/>
  <c r="AB14" i="20"/>
  <c r="AB13" i="20"/>
  <c r="AB8" i="20"/>
  <c r="AB7" i="20"/>
  <c r="AB6" i="20"/>
  <c r="AB5" i="20"/>
  <c r="X22" i="20"/>
  <c r="X21" i="20"/>
  <c r="X20" i="20"/>
  <c r="X19" i="20"/>
  <c r="X14" i="20"/>
  <c r="X13" i="20"/>
  <c r="X12" i="20"/>
  <c r="X11" i="20"/>
  <c r="X6" i="20"/>
  <c r="X5" i="20"/>
  <c r="V24" i="20"/>
  <c r="V23" i="20"/>
  <c r="V22" i="20"/>
  <c r="V16" i="20"/>
  <c r="V15" i="20"/>
  <c r="V14" i="20"/>
  <c r="V8" i="20"/>
  <c r="V7" i="20"/>
  <c r="V6" i="20"/>
  <c r="T13" i="20"/>
  <c r="T5" i="20"/>
  <c r="R10" i="20"/>
  <c r="J8" i="20"/>
  <c r="J7" i="20"/>
  <c r="J6" i="20"/>
  <c r="H5" i="20"/>
  <c r="R20" i="20"/>
  <c r="R19" i="20"/>
  <c r="R12" i="20"/>
  <c r="R11" i="20"/>
  <c r="J5" i="20"/>
  <c r="AF75" i="20"/>
  <c r="AF71" i="20" s="1"/>
  <c r="AD75" i="20"/>
  <c r="AD69" i="20" s="1"/>
  <c r="AB75" i="20"/>
  <c r="AB67" i="20" s="1"/>
  <c r="Z75" i="20"/>
  <c r="Z73" i="20" s="1"/>
  <c r="AB47" i="20"/>
  <c r="AB42" i="20" s="1"/>
  <c r="Z47" i="20"/>
  <c r="Z43" i="20" s="1"/>
  <c r="X75" i="20"/>
  <c r="X71" i="20" s="1"/>
  <c r="V75" i="20"/>
  <c r="V69" i="20" s="1"/>
  <c r="T75" i="20"/>
  <c r="T67" i="20" s="1"/>
  <c r="X47" i="20"/>
  <c r="X44" i="20" s="1"/>
  <c r="V47" i="20"/>
  <c r="V45" i="20" s="1"/>
  <c r="T47" i="20"/>
  <c r="T46" i="20" s="1"/>
  <c r="H75" i="20"/>
  <c r="E73" i="20"/>
  <c r="F73" i="20" s="1"/>
  <c r="D73" i="20"/>
  <c r="E72" i="20"/>
  <c r="F72" i="20" s="1"/>
  <c r="D72" i="20"/>
  <c r="E67" i="20"/>
  <c r="F67" i="20" s="1"/>
  <c r="D67" i="20"/>
  <c r="E66" i="20"/>
  <c r="F66" i="20" s="1"/>
  <c r="D66" i="20"/>
  <c r="E65" i="20"/>
  <c r="F65" i="20" s="1"/>
  <c r="D65" i="20"/>
  <c r="E64" i="20"/>
  <c r="F64" i="20" s="1"/>
  <c r="D64" i="20"/>
  <c r="E69" i="20"/>
  <c r="F69" i="20" s="1"/>
  <c r="D69" i="20"/>
  <c r="E68" i="20"/>
  <c r="F68" i="20" s="1"/>
  <c r="D68" i="20"/>
  <c r="E71" i="20"/>
  <c r="F71" i="20" s="1"/>
  <c r="D71" i="20"/>
  <c r="E70" i="20"/>
  <c r="F70" i="20" s="1"/>
  <c r="D70" i="20"/>
  <c r="J47" i="20"/>
  <c r="H47" i="20"/>
  <c r="H30" i="20" s="1"/>
  <c r="E40" i="20"/>
  <c r="F40" i="20" s="1"/>
  <c r="D40" i="20"/>
  <c r="E39" i="20"/>
  <c r="F39" i="20" s="1"/>
  <c r="D39" i="20"/>
  <c r="E38" i="20"/>
  <c r="F38" i="20" s="1"/>
  <c r="D38" i="20"/>
  <c r="E37" i="20"/>
  <c r="F37" i="20" s="1"/>
  <c r="D37" i="20"/>
  <c r="E36" i="20"/>
  <c r="F36" i="20" s="1"/>
  <c r="D36" i="20"/>
  <c r="E45" i="20"/>
  <c r="F45" i="20" s="1"/>
  <c r="D45" i="20"/>
  <c r="E44" i="20"/>
  <c r="F44" i="20" s="1"/>
  <c r="D44" i="20"/>
  <c r="E43" i="20"/>
  <c r="F43" i="20" s="1"/>
  <c r="D43" i="20"/>
  <c r="E42" i="20"/>
  <c r="F42" i="20" s="1"/>
  <c r="D42" i="20"/>
  <c r="E41" i="20"/>
  <c r="F41" i="20" s="1"/>
  <c r="D41" i="20"/>
  <c r="E23" i="20"/>
  <c r="F23" i="20" s="1"/>
  <c r="D23" i="20"/>
  <c r="E22" i="20"/>
  <c r="F22" i="20" s="1"/>
  <c r="D22" i="20"/>
  <c r="E21" i="20"/>
  <c r="F21" i="20" s="1"/>
  <c r="D21" i="20"/>
  <c r="E20" i="20"/>
  <c r="F20" i="20" s="1"/>
  <c r="D20" i="20"/>
  <c r="E19" i="20"/>
  <c r="F19" i="20" s="1"/>
  <c r="D19" i="20"/>
  <c r="E18" i="20"/>
  <c r="F18" i="20" s="1"/>
  <c r="D18" i="20"/>
  <c r="E17" i="20"/>
  <c r="F17" i="20" s="1"/>
  <c r="D17" i="20"/>
  <c r="E16" i="20"/>
  <c r="F16" i="20" s="1"/>
  <c r="D16" i="20"/>
  <c r="E15" i="20"/>
  <c r="F15" i="20" s="1"/>
  <c r="D15" i="20"/>
  <c r="E14" i="20"/>
  <c r="F14" i="20" s="1"/>
  <c r="D14" i="20"/>
  <c r="N5" i="21"/>
  <c r="O5" i="21" s="1"/>
  <c r="E43" i="13"/>
  <c r="F43" i="13" s="1"/>
  <c r="G43" i="13" s="1"/>
  <c r="H43" i="13" s="1"/>
  <c r="I43" i="13" s="1"/>
  <c r="J43" i="13" s="1"/>
  <c r="K43" i="13" s="1"/>
  <c r="L43" i="13" s="1"/>
  <c r="M43" i="13" s="1"/>
  <c r="D43" i="13"/>
  <c r="D40" i="13"/>
  <c r="D39" i="13"/>
  <c r="D38" i="13"/>
  <c r="D37" i="13"/>
  <c r="D36" i="13"/>
  <c r="D35" i="13"/>
  <c r="H35" i="13"/>
  <c r="O48" i="23"/>
  <c r="O47" i="23"/>
  <c r="O46" i="23"/>
  <c r="O45" i="23"/>
  <c r="O44" i="23"/>
  <c r="J24" i="23"/>
  <c r="J23" i="23"/>
  <c r="J22" i="23"/>
  <c r="J21" i="23"/>
  <c r="J20" i="23"/>
  <c r="J19" i="23"/>
  <c r="J15" i="23"/>
  <c r="H9" i="23"/>
  <c r="H8" i="23"/>
  <c r="H7" i="23"/>
  <c r="H6" i="23"/>
  <c r="H5" i="23"/>
  <c r="H9" i="22"/>
  <c r="H8" i="22"/>
  <c r="H7" i="22"/>
  <c r="H6" i="22"/>
  <c r="H5" i="22"/>
  <c r="C63" i="21" l="1"/>
  <c r="C80" i="21"/>
  <c r="C62" i="21"/>
  <c r="C79" i="21"/>
  <c r="C61" i="21"/>
  <c r="C78" i="21"/>
  <c r="C60" i="21"/>
  <c r="C77" i="21"/>
  <c r="C59" i="21"/>
  <c r="C76" i="21"/>
  <c r="C58" i="21"/>
  <c r="C75" i="21"/>
  <c r="C57" i="21"/>
  <c r="C74" i="21"/>
  <c r="C56" i="21"/>
  <c r="C73" i="21"/>
  <c r="C55" i="21"/>
  <c r="C72" i="21"/>
  <c r="T31" i="20"/>
  <c r="T39" i="20"/>
  <c r="V30" i="20"/>
  <c r="V38" i="20"/>
  <c r="V46" i="20"/>
  <c r="X37" i="20"/>
  <c r="X45" i="20"/>
  <c r="Z36" i="20"/>
  <c r="Z44" i="20"/>
  <c r="AB35" i="20"/>
  <c r="AB43" i="20"/>
  <c r="T68" i="20"/>
  <c r="V62" i="20"/>
  <c r="V70" i="20"/>
  <c r="X64" i="20"/>
  <c r="X72" i="20"/>
  <c r="Z66" i="20"/>
  <c r="Z74" i="20"/>
  <c r="AB69" i="20"/>
  <c r="AD62" i="20"/>
  <c r="AD70" i="20"/>
  <c r="AF64" i="20"/>
  <c r="AF72" i="20"/>
  <c r="T33" i="20"/>
  <c r="T41" i="20"/>
  <c r="V32" i="20"/>
  <c r="V40" i="20"/>
  <c r="X31" i="20"/>
  <c r="X39" i="20"/>
  <c r="Z30" i="20"/>
  <c r="Z38" i="20"/>
  <c r="Z46" i="20"/>
  <c r="AB37" i="20"/>
  <c r="AB45" i="20"/>
  <c r="T62" i="20"/>
  <c r="T70" i="20"/>
  <c r="V64" i="20"/>
  <c r="V72" i="20"/>
  <c r="X66" i="20"/>
  <c r="X74" i="20"/>
  <c r="Z68" i="20"/>
  <c r="AB62" i="20"/>
  <c r="AB71" i="20"/>
  <c r="AD64" i="20"/>
  <c r="AD72" i="20"/>
  <c r="AF66" i="20"/>
  <c r="AF74" i="20"/>
  <c r="AB61" i="20"/>
  <c r="Z5" i="20"/>
  <c r="T34" i="20"/>
  <c r="T42" i="20"/>
  <c r="V33" i="20"/>
  <c r="V41" i="20"/>
  <c r="X32" i="20"/>
  <c r="X40" i="20"/>
  <c r="Z31" i="20"/>
  <c r="Z39" i="20"/>
  <c r="AB30" i="20"/>
  <c r="AB38" i="20"/>
  <c r="AB46" i="20"/>
  <c r="T63" i="20"/>
  <c r="T71" i="20"/>
  <c r="V65" i="20"/>
  <c r="V73" i="20"/>
  <c r="X67" i="20"/>
  <c r="Z61" i="20"/>
  <c r="Z69" i="20"/>
  <c r="AB63" i="20"/>
  <c r="AB72" i="20"/>
  <c r="AD65" i="20"/>
  <c r="AD73" i="20"/>
  <c r="AF67" i="20"/>
  <c r="V31" i="20"/>
  <c r="Z12" i="20"/>
  <c r="T35" i="20"/>
  <c r="T43" i="20"/>
  <c r="V34" i="20"/>
  <c r="V42" i="20"/>
  <c r="X33" i="20"/>
  <c r="X41" i="20"/>
  <c r="Z32" i="20"/>
  <c r="Z40" i="20"/>
  <c r="AB31" i="20"/>
  <c r="AB39" i="20"/>
  <c r="T64" i="20"/>
  <c r="T72" i="20"/>
  <c r="V66" i="20"/>
  <c r="V74" i="20"/>
  <c r="X68" i="20"/>
  <c r="Z62" i="20"/>
  <c r="Z70" i="20"/>
  <c r="AB64" i="20"/>
  <c r="AB73" i="20"/>
  <c r="AD66" i="20"/>
  <c r="AD74" i="20"/>
  <c r="AF68" i="20"/>
  <c r="AB70" i="20"/>
  <c r="Z20" i="20"/>
  <c r="T36" i="20"/>
  <c r="T44" i="20"/>
  <c r="V35" i="20"/>
  <c r="V43" i="20"/>
  <c r="X34" i="20"/>
  <c r="X42" i="20"/>
  <c r="Z33" i="20"/>
  <c r="Z41" i="20"/>
  <c r="AB32" i="20"/>
  <c r="AB40" i="20"/>
  <c r="AD40" i="20"/>
  <c r="T65" i="20"/>
  <c r="T73" i="20"/>
  <c r="V67" i="20"/>
  <c r="X61" i="20"/>
  <c r="X69" i="20"/>
  <c r="Z63" i="20"/>
  <c r="Z71" i="20"/>
  <c r="AB65" i="20"/>
  <c r="AB74" i="20"/>
  <c r="AD67" i="20"/>
  <c r="AF61" i="20"/>
  <c r="AF69" i="20"/>
  <c r="V39" i="20"/>
  <c r="T37" i="20"/>
  <c r="T45" i="20"/>
  <c r="V36" i="20"/>
  <c r="V44" i="20"/>
  <c r="X35" i="20"/>
  <c r="X43" i="20"/>
  <c r="Z34" i="20"/>
  <c r="Z42" i="20"/>
  <c r="AB33" i="20"/>
  <c r="AB41" i="20"/>
  <c r="T66" i="20"/>
  <c r="T74" i="20"/>
  <c r="V68" i="20"/>
  <c r="X62" i="20"/>
  <c r="X70" i="20"/>
  <c r="Z64" i="20"/>
  <c r="Z72" i="20"/>
  <c r="AB66" i="20"/>
  <c r="AB68" i="20"/>
  <c r="AD68" i="20"/>
  <c r="AF62" i="20"/>
  <c r="AF70" i="20"/>
  <c r="T30" i="20"/>
  <c r="T38" i="20"/>
  <c r="V37" i="20"/>
  <c r="X36" i="20"/>
  <c r="Z35" i="20"/>
  <c r="AB34" i="20"/>
  <c r="V61" i="20"/>
  <c r="X63" i="20"/>
  <c r="Z65" i="20"/>
  <c r="AD61" i="20"/>
  <c r="AF63" i="20"/>
  <c r="AD34" i="20"/>
  <c r="AD42" i="20"/>
  <c r="AD35" i="20"/>
  <c r="AD43" i="20"/>
  <c r="AD33" i="20"/>
  <c r="AD36" i="20"/>
  <c r="AD37" i="20"/>
  <c r="AD30" i="20"/>
  <c r="AD38" i="20"/>
  <c r="AD46" i="20"/>
  <c r="AD41" i="20"/>
  <c r="AD44" i="20"/>
  <c r="AD45" i="20"/>
  <c r="AD31" i="20"/>
  <c r="AF31" i="20"/>
  <c r="AF40" i="20"/>
  <c r="AF33" i="20"/>
  <c r="AF34" i="20"/>
  <c r="AF42" i="20"/>
  <c r="AF35" i="20"/>
  <c r="AF43" i="20"/>
  <c r="AF39" i="20"/>
  <c r="AF32" i="20"/>
  <c r="AF36" i="20"/>
  <c r="AF37" i="20"/>
  <c r="AF45" i="20"/>
  <c r="AF41" i="20"/>
  <c r="AF44" i="20"/>
  <c r="AF30" i="20"/>
  <c r="AF38" i="20"/>
  <c r="J30" i="20"/>
  <c r="AF5" i="20"/>
  <c r="AF13" i="20"/>
  <c r="AF21" i="20"/>
  <c r="AF6" i="20"/>
  <c r="AF14" i="20"/>
  <c r="AF22" i="20"/>
  <c r="AF11" i="20"/>
  <c r="AF19" i="20"/>
  <c r="AF12" i="20"/>
  <c r="AF20" i="20"/>
  <c r="AF7" i="20"/>
  <c r="AF15" i="20"/>
  <c r="AF23" i="20"/>
  <c r="AF8" i="20"/>
  <c r="AF16" i="20"/>
  <c r="AF24" i="20"/>
  <c r="AF9" i="20"/>
  <c r="AF17" i="20"/>
  <c r="AF10" i="20"/>
  <c r="AD8" i="20"/>
  <c r="AD16" i="20"/>
  <c r="AD24" i="20"/>
  <c r="AD6" i="20"/>
  <c r="AD14" i="20"/>
  <c r="AD22" i="20"/>
  <c r="AD7" i="20"/>
  <c r="AD15" i="20"/>
  <c r="AD23" i="20"/>
  <c r="AD9" i="20"/>
  <c r="AD17" i="20"/>
  <c r="AD10" i="20"/>
  <c r="AD19" i="20"/>
  <c r="AD12" i="20"/>
  <c r="AD20" i="20"/>
  <c r="AD18" i="20"/>
  <c r="AD11" i="20"/>
  <c r="AD5" i="20"/>
  <c r="AD13" i="20"/>
  <c r="AB11" i="20"/>
  <c r="AB19" i="20"/>
  <c r="AB9" i="20"/>
  <c r="AB17" i="20"/>
  <c r="AB10" i="20"/>
  <c r="AB18" i="20"/>
  <c r="AB12" i="20"/>
  <c r="Z6" i="20"/>
  <c r="Z14" i="20"/>
  <c r="Z22" i="20"/>
  <c r="Z7" i="20"/>
  <c r="Z15" i="20"/>
  <c r="Z23" i="20"/>
  <c r="Z13" i="20"/>
  <c r="Z16" i="20"/>
  <c r="Z10" i="20"/>
  <c r="Z18" i="20"/>
  <c r="Z21" i="20"/>
  <c r="Z8" i="20"/>
  <c r="Z24" i="20"/>
  <c r="Z9" i="20"/>
  <c r="Z17" i="20"/>
  <c r="Z11" i="20"/>
  <c r="X9" i="20"/>
  <c r="X17" i="20"/>
  <c r="X7" i="20"/>
  <c r="X15" i="20"/>
  <c r="X23" i="20"/>
  <c r="X8" i="20"/>
  <c r="X16" i="20"/>
  <c r="X24" i="20"/>
  <c r="X10" i="20"/>
  <c r="V12" i="20"/>
  <c r="V20" i="20"/>
  <c r="V9" i="20"/>
  <c r="V17" i="20"/>
  <c r="V10" i="20"/>
  <c r="V18" i="20"/>
  <c r="V11" i="20"/>
  <c r="V19" i="20"/>
  <c r="V5" i="20"/>
  <c r="V13" i="20"/>
  <c r="T7" i="20"/>
  <c r="T15" i="20"/>
  <c r="T23" i="20"/>
  <c r="T21" i="20"/>
  <c r="T6" i="20"/>
  <c r="T14" i="20"/>
  <c r="T22" i="20"/>
  <c r="T8" i="20"/>
  <c r="T16" i="20"/>
  <c r="T24" i="20"/>
  <c r="T9" i="20"/>
  <c r="T18" i="20"/>
  <c r="T11" i="20"/>
  <c r="T19" i="20"/>
  <c r="T17" i="20"/>
  <c r="T10" i="20"/>
  <c r="T12" i="20"/>
  <c r="R13" i="20"/>
  <c r="R21" i="20"/>
  <c r="R5" i="20"/>
  <c r="R14" i="20"/>
  <c r="R22" i="20"/>
  <c r="R6" i="20"/>
  <c r="R15" i="20"/>
  <c r="R16" i="20"/>
  <c r="R8" i="20"/>
  <c r="R17" i="20"/>
  <c r="R7" i="20"/>
  <c r="R9" i="20"/>
  <c r="P6" i="20"/>
  <c r="P7" i="20"/>
  <c r="O48" i="22"/>
  <c r="O47" i="22"/>
  <c r="O46" i="22"/>
  <c r="O45" i="22"/>
  <c r="O44" i="22"/>
  <c r="O43" i="22"/>
  <c r="O42" i="22"/>
  <c r="O41" i="22"/>
  <c r="O40" i="22"/>
  <c r="O39" i="22"/>
  <c r="O38" i="22"/>
  <c r="O37" i="22"/>
  <c r="O36" i="22"/>
  <c r="J24" i="22"/>
  <c r="J23" i="22"/>
  <c r="J22" i="22"/>
  <c r="J21" i="22"/>
  <c r="J20" i="22"/>
  <c r="J19" i="22"/>
  <c r="J18" i="22"/>
  <c r="J17" i="22"/>
  <c r="E35" i="13"/>
  <c r="E40" i="13"/>
  <c r="F40" i="13" s="1"/>
  <c r="G40" i="13" s="1"/>
  <c r="H40" i="13" s="1"/>
  <c r="I40" i="13" s="1"/>
  <c r="J40" i="13" s="1"/>
  <c r="K40" i="13" s="1"/>
  <c r="L40" i="13" s="1"/>
  <c r="M40" i="13" s="1"/>
  <c r="E39" i="13"/>
  <c r="F39" i="13" s="1"/>
  <c r="G39" i="13" s="1"/>
  <c r="H39" i="13" s="1"/>
  <c r="I39" i="13" s="1"/>
  <c r="J39" i="13" s="1"/>
  <c r="K39" i="13" s="1"/>
  <c r="L39" i="13" s="1"/>
  <c r="M39" i="13" s="1"/>
  <c r="E38" i="13"/>
  <c r="F38" i="13" s="1"/>
  <c r="G38" i="13" s="1"/>
  <c r="H38" i="13" s="1"/>
  <c r="I38" i="13" s="1"/>
  <c r="J38" i="13" s="1"/>
  <c r="K38" i="13" s="1"/>
  <c r="L38" i="13" s="1"/>
  <c r="M38" i="13" s="1"/>
  <c r="E37" i="13"/>
  <c r="F37" i="13" s="1"/>
  <c r="G37" i="13" s="1"/>
  <c r="H37" i="13" s="1"/>
  <c r="I37" i="13" s="1"/>
  <c r="J37" i="13" s="1"/>
  <c r="K37" i="13" s="1"/>
  <c r="L37" i="13" s="1"/>
  <c r="M37" i="13" s="1"/>
  <c r="E36" i="13"/>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L27" i="12"/>
  <c r="N27" i="12" s="1"/>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M9" i="23"/>
  <c r="G19" i="23" s="1"/>
  <c r="G9" i="23"/>
  <c r="M8" i="23"/>
  <c r="F15" i="23" s="1"/>
  <c r="M7" i="23"/>
  <c r="F24" i="23" s="1"/>
  <c r="F7" i="23"/>
  <c r="M6" i="23"/>
  <c r="I17" i="23" s="1"/>
  <c r="M5" i="23"/>
  <c r="H22" i="23" s="1"/>
  <c r="H10" i="23"/>
  <c r="H11"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35" i="21"/>
  <c r="O32" i="21"/>
  <c r="N32" i="21"/>
  <c r="M32" i="21"/>
  <c r="H32" i="21"/>
  <c r="G32" i="21"/>
  <c r="F32" i="21"/>
  <c r="L32" i="21"/>
  <c r="E32" i="21"/>
  <c r="K32" i="21"/>
  <c r="J32" i="21"/>
  <c r="D32" i="21"/>
  <c r="AH75" i="20"/>
  <c r="AH62" i="20" s="1"/>
  <c r="R75" i="20"/>
  <c r="P75" i="20"/>
  <c r="J75" i="20"/>
  <c r="J63" i="20" s="1"/>
  <c r="J19" i="21"/>
  <c r="G19" i="21"/>
  <c r="AH47" i="20"/>
  <c r="AH30" i="20" s="1"/>
  <c r="P47" i="20"/>
  <c r="R47" i="20"/>
  <c r="H16" i="20"/>
  <c r="M20" i="21"/>
  <c r="L20" i="21"/>
  <c r="E24" i="20"/>
  <c r="F24" i="20" s="1"/>
  <c r="D24" i="20"/>
  <c r="E11" i="20"/>
  <c r="F11" i="20" s="1"/>
  <c r="D11" i="20"/>
  <c r="E10" i="20"/>
  <c r="F10" i="20" s="1"/>
  <c r="D10" i="20"/>
  <c r="E74" i="20"/>
  <c r="F74" i="20" s="1"/>
  <c r="D74" i="20"/>
  <c r="E63" i="20"/>
  <c r="F63" i="20" s="1"/>
  <c r="D63" i="20"/>
  <c r="E62" i="20"/>
  <c r="F62" i="20" s="1"/>
  <c r="D62" i="20"/>
  <c r="E61" i="20"/>
  <c r="F61" i="20" s="1"/>
  <c r="D61" i="20"/>
  <c r="D13" i="20"/>
  <c r="E13" i="20"/>
  <c r="F13" i="20" s="1"/>
  <c r="D55" i="20"/>
  <c r="D54" i="20"/>
  <c r="D53" i="20"/>
  <c r="D52" i="20"/>
  <c r="D46" i="20"/>
  <c r="D35" i="20"/>
  <c r="D34" i="20"/>
  <c r="D33" i="20"/>
  <c r="D32" i="20"/>
  <c r="D31" i="20"/>
  <c r="D30" i="20"/>
  <c r="D12" i="20"/>
  <c r="D9" i="20"/>
  <c r="D8" i="20"/>
  <c r="D7" i="20"/>
  <c r="D6" i="20"/>
  <c r="D5" i="20"/>
  <c r="E55" i="20"/>
  <c r="F55" i="20" s="1"/>
  <c r="E54" i="20"/>
  <c r="F54" i="20" s="1"/>
  <c r="E53" i="20"/>
  <c r="F53" i="20" s="1"/>
  <c r="E52" i="20"/>
  <c r="F52" i="20" s="1"/>
  <c r="E46" i="20"/>
  <c r="F46" i="20" s="1"/>
  <c r="E35" i="20"/>
  <c r="F35" i="20" s="1"/>
  <c r="E34" i="20"/>
  <c r="F34" i="20" s="1"/>
  <c r="E33" i="20"/>
  <c r="F33" i="20" s="1"/>
  <c r="E32" i="20"/>
  <c r="F32" i="20" s="1"/>
  <c r="E31" i="20"/>
  <c r="F31" i="20" s="1"/>
  <c r="E30" i="20"/>
  <c r="F30" i="20" s="1"/>
  <c r="E12" i="20"/>
  <c r="F12" i="20" s="1"/>
  <c r="E9" i="20"/>
  <c r="F9" i="20" s="1"/>
  <c r="E8" i="20"/>
  <c r="F8" i="20" s="1"/>
  <c r="E7" i="20"/>
  <c r="F7" i="20" s="1"/>
  <c r="E6" i="20"/>
  <c r="F6" i="20" s="1"/>
  <c r="E5" i="20"/>
  <c r="F5" i="20" s="1"/>
  <c r="G45" i="21" l="1"/>
  <c r="G46" i="21"/>
  <c r="H45" i="21"/>
  <c r="H46" i="21"/>
  <c r="D45" i="21"/>
  <c r="D46" i="21"/>
  <c r="M45" i="21"/>
  <c r="M46" i="21"/>
  <c r="N45" i="21"/>
  <c r="N46" i="21"/>
  <c r="O45" i="21"/>
  <c r="O46" i="21"/>
  <c r="E45" i="21"/>
  <c r="E46" i="21"/>
  <c r="J45" i="21"/>
  <c r="J46" i="21"/>
  <c r="K45" i="21"/>
  <c r="K46" i="21"/>
  <c r="L45" i="21"/>
  <c r="L46" i="21"/>
  <c r="F45" i="21"/>
  <c r="F46" i="21"/>
  <c r="D43" i="21"/>
  <c r="D44" i="21"/>
  <c r="M43" i="21"/>
  <c r="M44" i="21"/>
  <c r="J43" i="21"/>
  <c r="J44" i="21"/>
  <c r="N43" i="21"/>
  <c r="N44" i="21"/>
  <c r="K43" i="21"/>
  <c r="K44" i="21"/>
  <c r="O43" i="21"/>
  <c r="O44" i="21"/>
  <c r="E43" i="21"/>
  <c r="E44" i="21"/>
  <c r="G43" i="21"/>
  <c r="G44" i="21"/>
  <c r="H43" i="21"/>
  <c r="H44" i="21"/>
  <c r="L43" i="21"/>
  <c r="L44" i="21"/>
  <c r="F43" i="21"/>
  <c r="F44" i="21"/>
  <c r="H41" i="21"/>
  <c r="H42" i="21"/>
  <c r="M41" i="21"/>
  <c r="M42" i="21"/>
  <c r="G41" i="21"/>
  <c r="G42" i="21"/>
  <c r="D41" i="21"/>
  <c r="D42" i="21"/>
  <c r="J41" i="21"/>
  <c r="J42" i="21"/>
  <c r="N41" i="21"/>
  <c r="N42" i="21"/>
  <c r="K41" i="21"/>
  <c r="K42" i="21"/>
  <c r="O41" i="21"/>
  <c r="O42" i="21"/>
  <c r="E41" i="21"/>
  <c r="E42" i="21"/>
  <c r="L41" i="21"/>
  <c r="L42" i="21"/>
  <c r="F41" i="21"/>
  <c r="F42" i="21"/>
  <c r="L39" i="21"/>
  <c r="L40" i="21"/>
  <c r="G39" i="21"/>
  <c r="G40" i="21"/>
  <c r="D39" i="21"/>
  <c r="D40" i="21"/>
  <c r="M39" i="21"/>
  <c r="M40" i="21"/>
  <c r="J39" i="21"/>
  <c r="J40" i="21"/>
  <c r="N39" i="21"/>
  <c r="N40" i="21"/>
  <c r="E39" i="21"/>
  <c r="E40" i="21"/>
  <c r="H39" i="21"/>
  <c r="H40" i="21"/>
  <c r="K39" i="21"/>
  <c r="K40" i="21"/>
  <c r="O39" i="21"/>
  <c r="O40" i="21"/>
  <c r="F39" i="21"/>
  <c r="F40" i="21"/>
  <c r="G35" i="21"/>
  <c r="G38" i="21"/>
  <c r="D36" i="21"/>
  <c r="D53" i="21" s="1"/>
  <c r="D38" i="21"/>
  <c r="M37" i="21"/>
  <c r="M38" i="21"/>
  <c r="H37" i="21"/>
  <c r="H38" i="21"/>
  <c r="J37" i="21"/>
  <c r="J54" i="21" s="1"/>
  <c r="J38" i="21"/>
  <c r="N37" i="21"/>
  <c r="N38" i="21"/>
  <c r="K36" i="21"/>
  <c r="K53" i="21" s="1"/>
  <c r="K38" i="21"/>
  <c r="O47" i="21"/>
  <c r="O64" i="21" s="1"/>
  <c r="O38" i="21"/>
  <c r="E36" i="21"/>
  <c r="E53" i="21" s="1"/>
  <c r="E38" i="21"/>
  <c r="L47" i="21"/>
  <c r="L64" i="21" s="1"/>
  <c r="L38" i="21"/>
  <c r="F33" i="21"/>
  <c r="F50" i="21" s="1"/>
  <c r="F38" i="21"/>
  <c r="R30" i="20"/>
  <c r="R73" i="20"/>
  <c r="R72" i="20"/>
  <c r="R62" i="20"/>
  <c r="H73" i="20"/>
  <c r="H72" i="20"/>
  <c r="P73" i="20"/>
  <c r="P72" i="20"/>
  <c r="AH72" i="20"/>
  <c r="AH73" i="20"/>
  <c r="J73" i="20"/>
  <c r="J72" i="20"/>
  <c r="J67" i="20"/>
  <c r="J64" i="20"/>
  <c r="J65" i="20"/>
  <c r="J66" i="20"/>
  <c r="AH67" i="20"/>
  <c r="AH66" i="20"/>
  <c r="AH65" i="20"/>
  <c r="AH64" i="20"/>
  <c r="H66" i="20"/>
  <c r="H64" i="20"/>
  <c r="H67" i="20"/>
  <c r="H65" i="20"/>
  <c r="P67" i="20"/>
  <c r="P66" i="20"/>
  <c r="P65" i="20"/>
  <c r="P64" i="20"/>
  <c r="R67" i="20"/>
  <c r="R66" i="20"/>
  <c r="R65" i="20"/>
  <c r="R64" i="20"/>
  <c r="H69" i="20"/>
  <c r="H68" i="20"/>
  <c r="J69" i="20"/>
  <c r="J68" i="20"/>
  <c r="AH69" i="20"/>
  <c r="AH68" i="20"/>
  <c r="P69" i="20"/>
  <c r="P68" i="20"/>
  <c r="R69" i="20"/>
  <c r="R68" i="20"/>
  <c r="AH74" i="20"/>
  <c r="AH71" i="20"/>
  <c r="AH70" i="20"/>
  <c r="H61" i="20"/>
  <c r="H71" i="20"/>
  <c r="H70" i="20"/>
  <c r="J74" i="20"/>
  <c r="J70" i="20"/>
  <c r="J71" i="20"/>
  <c r="P63" i="20"/>
  <c r="P71" i="20"/>
  <c r="P70" i="20"/>
  <c r="R61" i="20"/>
  <c r="R71" i="20"/>
  <c r="R70" i="20"/>
  <c r="AH40" i="20"/>
  <c r="AH39" i="20"/>
  <c r="AH38" i="20"/>
  <c r="AH37" i="20"/>
  <c r="AH36" i="20"/>
  <c r="J62" i="20"/>
  <c r="J38" i="20"/>
  <c r="J36" i="20"/>
  <c r="J39" i="20"/>
  <c r="J37" i="20"/>
  <c r="J40" i="20"/>
  <c r="H38" i="20"/>
  <c r="H36" i="20"/>
  <c r="H39" i="20"/>
  <c r="H37" i="20"/>
  <c r="H40" i="20"/>
  <c r="R40" i="20"/>
  <c r="R39" i="20"/>
  <c r="R38" i="20"/>
  <c r="R37" i="20"/>
  <c r="R36" i="20"/>
  <c r="P40" i="20"/>
  <c r="P39" i="20"/>
  <c r="P38" i="20"/>
  <c r="P37" i="20"/>
  <c r="P36" i="20"/>
  <c r="H34" i="20"/>
  <c r="H44" i="20"/>
  <c r="H43" i="20"/>
  <c r="H45" i="20"/>
  <c r="H42" i="20"/>
  <c r="H41" i="20"/>
  <c r="J33" i="20"/>
  <c r="J45" i="20"/>
  <c r="J43" i="20"/>
  <c r="J41" i="20"/>
  <c r="J44" i="20"/>
  <c r="J42" i="20"/>
  <c r="R32" i="20"/>
  <c r="R45" i="20"/>
  <c r="R44" i="20"/>
  <c r="R43" i="20"/>
  <c r="R42" i="20"/>
  <c r="R41" i="20"/>
  <c r="P32" i="20"/>
  <c r="P45" i="20"/>
  <c r="P44" i="20"/>
  <c r="P43" i="20"/>
  <c r="P41" i="20"/>
  <c r="P42" i="20"/>
  <c r="P46" i="20"/>
  <c r="AH46" i="20"/>
  <c r="AH45" i="20"/>
  <c r="AH44" i="20"/>
  <c r="AH43" i="20"/>
  <c r="AH42" i="20"/>
  <c r="AH41" i="20"/>
  <c r="J61" i="20"/>
  <c r="R23" i="20"/>
  <c r="R63" i="20"/>
  <c r="P23" i="20"/>
  <c r="P22" i="20"/>
  <c r="P21" i="20"/>
  <c r="P20" i="20"/>
  <c r="P19" i="20"/>
  <c r="AH11" i="20"/>
  <c r="AH23" i="20"/>
  <c r="AH22" i="20"/>
  <c r="AH21" i="20"/>
  <c r="AH20" i="20"/>
  <c r="AH19" i="20"/>
  <c r="AH35" i="20"/>
  <c r="R74" i="20"/>
  <c r="H23" i="20"/>
  <c r="H22" i="20"/>
  <c r="H21" i="20"/>
  <c r="H20" i="20"/>
  <c r="H19" i="20"/>
  <c r="J23" i="20"/>
  <c r="J22" i="20"/>
  <c r="J21" i="20"/>
  <c r="J20" i="20"/>
  <c r="J19" i="20"/>
  <c r="P35" i="20"/>
  <c r="H11" i="20"/>
  <c r="H17" i="20"/>
  <c r="H15" i="20"/>
  <c r="H14" i="20"/>
  <c r="H18" i="20"/>
  <c r="H46" i="20"/>
  <c r="P11" i="20"/>
  <c r="P17" i="20"/>
  <c r="P15" i="20"/>
  <c r="P14" i="20"/>
  <c r="P16" i="20"/>
  <c r="P18" i="20"/>
  <c r="R34" i="20"/>
  <c r="R35" i="20"/>
  <c r="P33" i="20"/>
  <c r="R46" i="20"/>
  <c r="P74" i="20"/>
  <c r="J18" i="20"/>
  <c r="J17" i="20"/>
  <c r="J16" i="20"/>
  <c r="J15" i="20"/>
  <c r="J14" i="20"/>
  <c r="R33" i="20"/>
  <c r="J35" i="20"/>
  <c r="AH9" i="20"/>
  <c r="AH18" i="20"/>
  <c r="AH17" i="20"/>
  <c r="AH16" i="20"/>
  <c r="AH15" i="20"/>
  <c r="AH14" i="20"/>
  <c r="P34" i="20"/>
  <c r="H36" i="13"/>
  <c r="I36" i="13" s="1"/>
  <c r="J36" i="13" s="1"/>
  <c r="K36" i="13" s="1"/>
  <c r="L36" i="13" s="1"/>
  <c r="M36" i="13" s="1"/>
  <c r="E44" i="13"/>
  <c r="F35" i="13"/>
  <c r="D44" i="13"/>
  <c r="H43" i="23"/>
  <c r="K43" i="23" s="1"/>
  <c r="H42" i="23"/>
  <c r="K42" i="23" s="1"/>
  <c r="N37" i="23"/>
  <c r="N41" i="23"/>
  <c r="N32" i="23"/>
  <c r="I19" i="23"/>
  <c r="G5" i="23"/>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34" i="21"/>
  <c r="J51" i="21" s="1"/>
  <c r="J35" i="21"/>
  <c r="J52" i="21" s="1"/>
  <c r="C36" i="21"/>
  <c r="C53" i="21" s="1"/>
  <c r="H35" i="23"/>
  <c r="K35" i="23" s="1"/>
  <c r="H37" i="23"/>
  <c r="G49" i="23"/>
  <c r="H36" i="23"/>
  <c r="F20" i="23"/>
  <c r="G23" i="23"/>
  <c r="F6" i="23"/>
  <c r="H15" i="23"/>
  <c r="G20" i="23"/>
  <c r="H23" i="23"/>
  <c r="G6" i="23"/>
  <c r="G10" i="23" s="1"/>
  <c r="G8" i="23"/>
  <c r="G17" i="23"/>
  <c r="J17" i="23" s="1"/>
  <c r="J25" i="23" s="1"/>
  <c r="H20" i="23"/>
  <c r="F22" i="23"/>
  <c r="H29" i="23"/>
  <c r="H30" i="23"/>
  <c r="H31" i="23"/>
  <c r="H32" i="23"/>
  <c r="H33" i="23"/>
  <c r="H34" i="23"/>
  <c r="F19" i="23"/>
  <c r="G15" i="23"/>
  <c r="H18" i="23"/>
  <c r="F8" i="23"/>
  <c r="F17" i="23"/>
  <c r="H17" i="23"/>
  <c r="G22" i="23"/>
  <c r="I29" i="23"/>
  <c r="F16" i="23"/>
  <c r="M37" i="22"/>
  <c r="M39" i="22"/>
  <c r="H10" i="22"/>
  <c r="N36" i="22"/>
  <c r="F7" i="22"/>
  <c r="G7" i="22"/>
  <c r="M35" i="22"/>
  <c r="G6" i="22"/>
  <c r="G9" i="22"/>
  <c r="F6" i="22"/>
  <c r="F9" i="22"/>
  <c r="F8" i="22"/>
  <c r="G8" i="22"/>
  <c r="N38" i="22"/>
  <c r="G5" i="22"/>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H63" i="20"/>
  <c r="AH10" i="20"/>
  <c r="H35" i="20"/>
  <c r="J34" i="20"/>
  <c r="H62" i="20"/>
  <c r="AH12" i="20"/>
  <c r="J46" i="20"/>
  <c r="H74" i="20"/>
  <c r="AH13" i="20"/>
  <c r="N36" i="21"/>
  <c r="J10" i="20"/>
  <c r="AH6" i="20"/>
  <c r="AH24" i="20"/>
  <c r="H31" i="20"/>
  <c r="P31" i="20"/>
  <c r="R31" i="20"/>
  <c r="AH32" i="20"/>
  <c r="P62" i="20"/>
  <c r="H47" i="21"/>
  <c r="H81" i="21" s="1"/>
  <c r="N47" i="21"/>
  <c r="AH31" i="20"/>
  <c r="AH61" i="20"/>
  <c r="G36" i="21"/>
  <c r="J24" i="20"/>
  <c r="AH7" i="20"/>
  <c r="H32" i="20"/>
  <c r="J31" i="20"/>
  <c r="AH33" i="20"/>
  <c r="AH63" i="20"/>
  <c r="J33" i="21"/>
  <c r="AH8" i="20"/>
  <c r="H33" i="20"/>
  <c r="J32" i="20"/>
  <c r="AH34" i="20"/>
  <c r="P24" i="20"/>
  <c r="C52" i="21"/>
  <c r="G37" i="21"/>
  <c r="G47" i="21"/>
  <c r="F34" i="21"/>
  <c r="F35" i="21"/>
  <c r="D37" i="21"/>
  <c r="F37" i="21"/>
  <c r="C34" i="21"/>
  <c r="F36" i="21"/>
  <c r="E37" i="21"/>
  <c r="G34" i="21"/>
  <c r="D47" i="21"/>
  <c r="O33" i="21"/>
  <c r="O34" i="21"/>
  <c r="E47" i="21"/>
  <c r="H33" i="21"/>
  <c r="M33" i="21"/>
  <c r="O35" i="21"/>
  <c r="F47" i="21"/>
  <c r="H34" i="21"/>
  <c r="J36" i="21"/>
  <c r="M34" i="21"/>
  <c r="N34" i="21"/>
  <c r="O36" i="21"/>
  <c r="M47" i="21"/>
  <c r="N33" i="21"/>
  <c r="G33" i="21"/>
  <c r="H35" i="21"/>
  <c r="M35" i="21"/>
  <c r="N35" i="21"/>
  <c r="O37" i="21"/>
  <c r="D33" i="21"/>
  <c r="H36" i="21"/>
  <c r="M36" i="21"/>
  <c r="D34" i="21"/>
  <c r="L34" i="21"/>
  <c r="K37" i="21"/>
  <c r="E34" i="21"/>
  <c r="L33" i="21"/>
  <c r="K47" i="21"/>
  <c r="E33" i="21"/>
  <c r="D35" i="21"/>
  <c r="E35" i="21"/>
  <c r="L35" i="21"/>
  <c r="J47" i="21"/>
  <c r="K34" i="21"/>
  <c r="L36" i="21"/>
  <c r="K33" i="21"/>
  <c r="K35" i="21"/>
  <c r="L37" i="21"/>
  <c r="N6" i="21"/>
  <c r="O6" i="21" s="1"/>
  <c r="P13" i="20"/>
  <c r="R24" i="20"/>
  <c r="P10" i="20"/>
  <c r="P12" i="20"/>
  <c r="P8" i="20"/>
  <c r="J11" i="20"/>
  <c r="J12" i="20"/>
  <c r="J13" i="20"/>
  <c r="J9" i="20"/>
  <c r="H13" i="20"/>
  <c r="H24" i="20"/>
  <c r="H12" i="20"/>
  <c r="H7" i="20"/>
  <c r="H8" i="20"/>
  <c r="H9" i="20"/>
  <c r="H10" i="20"/>
  <c r="K63" i="21" l="1"/>
  <c r="K80" i="21"/>
  <c r="J63" i="21"/>
  <c r="J80" i="21"/>
  <c r="E63" i="21"/>
  <c r="E80" i="21"/>
  <c r="D63" i="21"/>
  <c r="D80" i="21"/>
  <c r="L63" i="21"/>
  <c r="L80" i="21"/>
  <c r="E62" i="21"/>
  <c r="E79" i="21"/>
  <c r="D62" i="21"/>
  <c r="D79" i="21"/>
  <c r="J62" i="21"/>
  <c r="J79" i="21"/>
  <c r="L62" i="21"/>
  <c r="L79" i="21"/>
  <c r="K62" i="21"/>
  <c r="K79" i="21"/>
  <c r="K61" i="21"/>
  <c r="E61" i="21"/>
  <c r="E78" i="21"/>
  <c r="J61" i="21"/>
  <c r="J78" i="21"/>
  <c r="D61" i="21"/>
  <c r="D78" i="21"/>
  <c r="L61" i="21"/>
  <c r="L78" i="21"/>
  <c r="D60" i="21"/>
  <c r="D77" i="21"/>
  <c r="K60" i="21"/>
  <c r="K77" i="21"/>
  <c r="E60" i="21"/>
  <c r="E77" i="21"/>
  <c r="J60" i="21"/>
  <c r="J77" i="21"/>
  <c r="L60" i="21"/>
  <c r="L77" i="21"/>
  <c r="E59" i="21"/>
  <c r="E76" i="21"/>
  <c r="J59" i="21"/>
  <c r="J76" i="21"/>
  <c r="L59" i="21"/>
  <c r="L76" i="21"/>
  <c r="D59" i="21"/>
  <c r="D76" i="21"/>
  <c r="K59" i="21"/>
  <c r="K76" i="21"/>
  <c r="L58" i="21"/>
  <c r="L75" i="21"/>
  <c r="E58" i="21"/>
  <c r="E75" i="21"/>
  <c r="J58" i="21"/>
  <c r="J75" i="21"/>
  <c r="D58" i="21"/>
  <c r="D75" i="21"/>
  <c r="K58" i="21"/>
  <c r="K75" i="21"/>
  <c r="D57" i="21"/>
  <c r="D74" i="21"/>
  <c r="K57" i="21"/>
  <c r="K74" i="21"/>
  <c r="J57" i="21"/>
  <c r="J74" i="21"/>
  <c r="L57" i="21"/>
  <c r="L74" i="21"/>
  <c r="E57" i="21"/>
  <c r="E74" i="21"/>
  <c r="J56" i="21"/>
  <c r="J73" i="21"/>
  <c r="E56" i="21"/>
  <c r="E73" i="21"/>
  <c r="D56" i="21"/>
  <c r="D73" i="21"/>
  <c r="K56" i="21"/>
  <c r="K73" i="21"/>
  <c r="L56" i="21"/>
  <c r="L73" i="21"/>
  <c r="L55" i="21"/>
  <c r="L72" i="21"/>
  <c r="D55" i="21"/>
  <c r="D72" i="21"/>
  <c r="E55" i="21"/>
  <c r="E72" i="21"/>
  <c r="J55" i="21"/>
  <c r="J72" i="21"/>
  <c r="K55" i="21"/>
  <c r="K72" i="21"/>
  <c r="O81" i="21"/>
  <c r="L81" i="21"/>
  <c r="G9" i="21"/>
  <c r="J8" i="21"/>
  <c r="J7" i="21"/>
  <c r="G6" i="21"/>
  <c r="J9" i="21"/>
  <c r="F67" i="21"/>
  <c r="I49" i="23"/>
  <c r="L29" i="12" s="1"/>
  <c r="N29" i="12" s="1"/>
  <c r="M35" i="23"/>
  <c r="I25" i="23"/>
  <c r="F44" i="13"/>
  <c r="G35" i="13"/>
  <c r="N49" i="23"/>
  <c r="L40" i="23"/>
  <c r="O40" i="23" s="1"/>
  <c r="M40" i="23"/>
  <c r="M43" i="23"/>
  <c r="L42" i="23"/>
  <c r="O42" i="23" s="1"/>
  <c r="M42" i="23"/>
  <c r="F10" i="23"/>
  <c r="K39" i="23"/>
  <c r="L39" i="23"/>
  <c r="O39" i="23" s="1"/>
  <c r="M39" i="23"/>
  <c r="L35" i="23"/>
  <c r="O35" i="23" s="1"/>
  <c r="K41" i="23"/>
  <c r="L41" i="23"/>
  <c r="O41" i="23" s="1"/>
  <c r="M41" i="23"/>
  <c r="L38" i="23"/>
  <c r="O38" i="23" s="1"/>
  <c r="M38" i="23"/>
  <c r="H64" i="21"/>
  <c r="K37" i="23"/>
  <c r="M37" i="23"/>
  <c r="L37" i="23"/>
  <c r="O37" i="23" s="1"/>
  <c r="K36" i="23"/>
  <c r="M36" i="23"/>
  <c r="L36" i="23"/>
  <c r="O36" i="23" s="1"/>
  <c r="H25" i="23"/>
  <c r="F25" i="23"/>
  <c r="J26" i="23" s="1"/>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L54" i="21"/>
  <c r="N64" i="21"/>
  <c r="N81" i="21"/>
  <c r="K50" i="21"/>
  <c r="L52" i="21"/>
  <c r="K52" i="21"/>
  <c r="N50" i="21"/>
  <c r="J50" i="21"/>
  <c r="K81" i="21"/>
  <c r="K64" i="21"/>
  <c r="M50" i="21"/>
  <c r="L50" i="21"/>
  <c r="N51" i="21"/>
  <c r="J6" i="21"/>
  <c r="J64" i="21"/>
  <c r="J81" i="21"/>
  <c r="K54" i="21"/>
  <c r="M51" i="21"/>
  <c r="O51" i="21"/>
  <c r="M64" i="21"/>
  <c r="M81" i="21"/>
  <c r="L53" i="21"/>
  <c r="K51" i="21"/>
  <c r="G48" i="21"/>
  <c r="J53" i="21"/>
  <c r="O50" i="21"/>
  <c r="L51" i="21"/>
  <c r="G50" i="21"/>
  <c r="D52" i="21"/>
  <c r="E50" i="21"/>
  <c r="E54" i="21"/>
  <c r="F51" i="21"/>
  <c r="D54" i="21"/>
  <c r="G51" i="21"/>
  <c r="C50" i="21"/>
  <c r="H50" i="21"/>
  <c r="C81" i="21"/>
  <c r="C64" i="21"/>
  <c r="D64" i="21"/>
  <c r="D81" i="21"/>
  <c r="F48" i="21"/>
  <c r="F81" i="21"/>
  <c r="F64" i="21"/>
  <c r="D50" i="21"/>
  <c r="E51" i="21"/>
  <c r="E64" i="21"/>
  <c r="E81" i="21"/>
  <c r="G81" i="21"/>
  <c r="G64" i="21"/>
  <c r="E52" i="21"/>
  <c r="H51" i="21"/>
  <c r="D51" i="21"/>
  <c r="C51" i="21"/>
  <c r="M48" i="21"/>
  <c r="D48" i="21"/>
  <c r="E48" i="21"/>
  <c r="O48" i="21"/>
  <c r="N48" i="21"/>
  <c r="H48" i="21"/>
  <c r="K48" i="21"/>
  <c r="J48" i="21"/>
  <c r="L48" i="21"/>
  <c r="P6" i="21"/>
  <c r="N7" i="21"/>
  <c r="G52" i="21" l="1"/>
  <c r="O7" i="21"/>
  <c r="E70" i="21"/>
  <c r="E71" i="21"/>
  <c r="D69" i="21"/>
  <c r="P5" i="21"/>
  <c r="K69" i="21"/>
  <c r="K67" i="21"/>
  <c r="J69" i="21"/>
  <c r="L69" i="21"/>
  <c r="G7" i="21"/>
  <c r="J67" i="21"/>
  <c r="D68" i="21"/>
  <c r="L68" i="21"/>
  <c r="E68" i="21"/>
  <c r="C69" i="21"/>
  <c r="E69" i="21"/>
  <c r="J70" i="21"/>
  <c r="D70" i="21"/>
  <c r="L70" i="21"/>
  <c r="C67" i="21"/>
  <c r="E67" i="21"/>
  <c r="C70" i="21"/>
  <c r="C68" i="21"/>
  <c r="O67" i="21"/>
  <c r="D71" i="21"/>
  <c r="N67" i="21"/>
  <c r="D67" i="21"/>
  <c r="C71" i="21"/>
  <c r="K70" i="21"/>
  <c r="H67" i="21"/>
  <c r="M67" i="21"/>
  <c r="L71" i="21"/>
  <c r="G67" i="21"/>
  <c r="K71" i="21"/>
  <c r="J71" i="21"/>
  <c r="G8" i="21"/>
  <c r="O49" i="22"/>
  <c r="O49" i="23"/>
  <c r="G44" i="13"/>
  <c r="L31" i="12"/>
  <c r="N31" i="12" s="1"/>
  <c r="L49" i="23"/>
  <c r="M49" i="23"/>
  <c r="K49" i="23"/>
  <c r="H11" i="22"/>
  <c r="H29" i="12"/>
  <c r="J26" i="22"/>
  <c r="M49" i="22"/>
  <c r="L49" i="22"/>
  <c r="K49" i="22"/>
  <c r="M68" i="21"/>
  <c r="N68" i="21"/>
  <c r="G68" i="21"/>
  <c r="F68" i="21"/>
  <c r="F52" i="21"/>
  <c r="N52" i="21"/>
  <c r="J65" i="21"/>
  <c r="L8" i="12" s="1"/>
  <c r="H68" i="21"/>
  <c r="K68" i="21"/>
  <c r="L67" i="21"/>
  <c r="O52" i="21"/>
  <c r="M52" i="21"/>
  <c r="L65" i="21"/>
  <c r="L10" i="12" s="1"/>
  <c r="N10" i="12" s="1"/>
  <c r="J68" i="21"/>
  <c r="H52" i="21"/>
  <c r="O68" i="21"/>
  <c r="K65" i="21"/>
  <c r="L9" i="12" s="1"/>
  <c r="N9" i="12" s="1"/>
  <c r="D65" i="21"/>
  <c r="F9" i="12" s="1"/>
  <c r="H9" i="12" s="1"/>
  <c r="F8" i="12"/>
  <c r="E65" i="21"/>
  <c r="F10" i="12" s="1"/>
  <c r="H10" i="12" s="1"/>
  <c r="N8" i="21"/>
  <c r="O8" i="21" s="1"/>
  <c r="E82" i="21" l="1"/>
  <c r="F20" i="12" s="1"/>
  <c r="H20" i="12" s="1"/>
  <c r="J20" i="12" s="1"/>
  <c r="D82" i="21"/>
  <c r="F19" i="12" s="1"/>
  <c r="H19" i="12" s="1"/>
  <c r="J19" i="12" s="1"/>
  <c r="F18" i="12"/>
  <c r="H18" i="12" s="1"/>
  <c r="J82" i="21"/>
  <c r="L18" i="12" s="1"/>
  <c r="N18" i="12" s="1"/>
  <c r="L82" i="21"/>
  <c r="L20" i="12" s="1"/>
  <c r="N20" i="12" s="1"/>
  <c r="P20" i="12" s="1"/>
  <c r="K82" i="21"/>
  <c r="L19" i="12" s="1"/>
  <c r="N19" i="12" s="1"/>
  <c r="P19" i="12" s="1"/>
  <c r="O50" i="23"/>
  <c r="F31" i="12"/>
  <c r="H31" i="12" s="1"/>
  <c r="I35" i="13"/>
  <c r="H44" i="13"/>
  <c r="L32" i="12"/>
  <c r="O50" i="22"/>
  <c r="F32" i="12" s="1"/>
  <c r="H32" i="12" s="1"/>
  <c r="P7" i="21"/>
  <c r="G69" i="21"/>
  <c r="M69" i="21"/>
  <c r="O69" i="21"/>
  <c r="H69" i="21"/>
  <c r="F69" i="21"/>
  <c r="N69" i="21"/>
  <c r="F53" i="21"/>
  <c r="O53" i="21"/>
  <c r="N53" i="21"/>
  <c r="G53" i="21"/>
  <c r="M53" i="21"/>
  <c r="H53" i="21"/>
  <c r="N8" i="12"/>
  <c r="L7" i="12"/>
  <c r="H8" i="12"/>
  <c r="F7" i="12"/>
  <c r="N9" i="21"/>
  <c r="N10" i="21" l="1"/>
  <c r="O9" i="21"/>
  <c r="J18" i="12"/>
  <c r="P18" i="12"/>
  <c r="F17" i="12"/>
  <c r="H17" i="12" s="1"/>
  <c r="L17" i="12"/>
  <c r="N17" i="12" s="1"/>
  <c r="H36" i="12"/>
  <c r="F36" i="12"/>
  <c r="J35" i="13"/>
  <c r="I44" i="13"/>
  <c r="N32" i="12"/>
  <c r="N36" i="12" s="1"/>
  <c r="L36" i="12"/>
  <c r="N54" i="21"/>
  <c r="H54" i="21"/>
  <c r="M54" i="21"/>
  <c r="F54" i="21"/>
  <c r="O54" i="21"/>
  <c r="G54" i="21"/>
  <c r="P8" i="21"/>
  <c r="H70" i="21"/>
  <c r="F70" i="21"/>
  <c r="O70" i="21"/>
  <c r="N70" i="21"/>
  <c r="M70" i="21"/>
  <c r="G70" i="21"/>
  <c r="N7" i="12"/>
  <c r="H7" i="12"/>
  <c r="O10" i="21" l="1"/>
  <c r="M55" i="21"/>
  <c r="F55" i="21"/>
  <c r="N55" i="21"/>
  <c r="G55" i="21"/>
  <c r="O55" i="21"/>
  <c r="H55" i="21"/>
  <c r="N11" i="21"/>
  <c r="P17" i="12"/>
  <c r="J17" i="12"/>
  <c r="J44" i="13"/>
  <c r="K35" i="13"/>
  <c r="P9" i="21"/>
  <c r="H71" i="21"/>
  <c r="N71" i="21"/>
  <c r="M71" i="21"/>
  <c r="F71" i="21"/>
  <c r="O71" i="21"/>
  <c r="G71" i="21"/>
  <c r="J5" i="21"/>
  <c r="P10" i="21" l="1"/>
  <c r="M72" i="21"/>
  <c r="O72" i="21"/>
  <c r="G72" i="21"/>
  <c r="F72" i="21"/>
  <c r="H72" i="21"/>
  <c r="N72" i="21"/>
  <c r="O11" i="21"/>
  <c r="O56" i="21"/>
  <c r="N56" i="21"/>
  <c r="G56" i="21"/>
  <c r="F56" i="21"/>
  <c r="H56" i="21"/>
  <c r="M56" i="21"/>
  <c r="N12" i="21"/>
  <c r="K44" i="13"/>
  <c r="L35" i="13"/>
  <c r="P11" i="21" l="1"/>
  <c r="H73" i="21"/>
  <c r="M73" i="21"/>
  <c r="N73" i="21"/>
  <c r="F73" i="21"/>
  <c r="O73" i="21"/>
  <c r="G73" i="21"/>
  <c r="O12" i="21"/>
  <c r="O57" i="21"/>
  <c r="N57" i="21"/>
  <c r="G57" i="21"/>
  <c r="F57" i="21"/>
  <c r="M57" i="21"/>
  <c r="H57" i="21"/>
  <c r="N13" i="21"/>
  <c r="L44" i="13"/>
  <c r="M35" i="13"/>
  <c r="M44" i="13" s="1"/>
  <c r="P12" i="21" l="1"/>
  <c r="F74" i="21"/>
  <c r="O74" i="21"/>
  <c r="H74" i="21"/>
  <c r="N74" i="21"/>
  <c r="G74" i="21"/>
  <c r="M74" i="21"/>
  <c r="O13" i="21"/>
  <c r="N58" i="21"/>
  <c r="M58" i="21"/>
  <c r="F58" i="21"/>
  <c r="O58" i="21"/>
  <c r="H58" i="21"/>
  <c r="G58" i="21"/>
  <c r="N14" i="21"/>
  <c r="M59" i="21" s="1"/>
  <c r="P13" i="21" l="1"/>
  <c r="H75" i="21"/>
  <c r="O75" i="21"/>
  <c r="N75" i="21"/>
  <c r="M75" i="21"/>
  <c r="F75" i="21"/>
  <c r="G75" i="21"/>
  <c r="O14" i="21"/>
  <c r="N59" i="21"/>
  <c r="H59" i="21"/>
  <c r="O59" i="21"/>
  <c r="F59" i="21"/>
  <c r="G59" i="21"/>
  <c r="N15" i="21"/>
  <c r="F60" i="21" s="1"/>
  <c r="P14" i="21" l="1"/>
  <c r="O76" i="21"/>
  <c r="M76" i="21"/>
  <c r="N76" i="21"/>
  <c r="G76" i="21"/>
  <c r="H76" i="21"/>
  <c r="F76" i="21"/>
  <c r="O15" i="21"/>
  <c r="H60" i="21"/>
  <c r="G60" i="21"/>
  <c r="N60" i="21"/>
  <c r="O60" i="21"/>
  <c r="M60" i="21"/>
  <c r="N16" i="21"/>
  <c r="P15" i="21" l="1"/>
  <c r="H77" i="21"/>
  <c r="O77" i="21"/>
  <c r="G77" i="21"/>
  <c r="N77" i="21"/>
  <c r="F77" i="21"/>
  <c r="M77" i="21"/>
  <c r="O16" i="21"/>
  <c r="G61" i="21"/>
  <c r="H61" i="21"/>
  <c r="N61" i="21"/>
  <c r="F61" i="21"/>
  <c r="O61" i="21"/>
  <c r="M61" i="21"/>
  <c r="N17" i="21"/>
  <c r="P16" i="21" l="1"/>
  <c r="N78" i="21"/>
  <c r="F78" i="21"/>
  <c r="O78" i="21"/>
  <c r="G78" i="21"/>
  <c r="M78" i="21"/>
  <c r="H78" i="21"/>
  <c r="O17" i="21"/>
  <c r="M62" i="21"/>
  <c r="F62" i="21"/>
  <c r="O62" i="21"/>
  <c r="H62" i="21"/>
  <c r="N62" i="21"/>
  <c r="G62" i="21"/>
  <c r="N18" i="21"/>
  <c r="P17" i="21" l="1"/>
  <c r="M79" i="21"/>
  <c r="N79" i="21"/>
  <c r="F79" i="21"/>
  <c r="O79" i="21"/>
  <c r="H79" i="21"/>
  <c r="G79" i="21"/>
  <c r="O18" i="21"/>
  <c r="M63" i="21"/>
  <c r="M65" i="21" s="1"/>
  <c r="L12" i="12" s="1"/>
  <c r="N12" i="12" s="1"/>
  <c r="F63" i="21"/>
  <c r="F65" i="21" s="1"/>
  <c r="F12" i="12" s="1"/>
  <c r="H63" i="21"/>
  <c r="H65" i="21" s="1"/>
  <c r="F14" i="12" s="1"/>
  <c r="H14" i="12" s="1"/>
  <c r="G63" i="21"/>
  <c r="G65" i="21" s="1"/>
  <c r="F13" i="12" s="1"/>
  <c r="H13" i="12" s="1"/>
  <c r="O63" i="21"/>
  <c r="O65" i="21" s="1"/>
  <c r="L14" i="12" s="1"/>
  <c r="N14" i="12" s="1"/>
  <c r="N63" i="21"/>
  <c r="N65" i="21" s="1"/>
  <c r="L13" i="12" s="1"/>
  <c r="O82" i="21" l="1"/>
  <c r="L24" i="12" s="1"/>
  <c r="N24" i="12" s="1"/>
  <c r="P24" i="12" s="1"/>
  <c r="H82" i="21"/>
  <c r="F24" i="12" s="1"/>
  <c r="H24" i="12" s="1"/>
  <c r="J24" i="12" s="1"/>
  <c r="P18" i="21"/>
  <c r="N80" i="21"/>
  <c r="N82" i="21" s="1"/>
  <c r="L23" i="12" s="1"/>
  <c r="N23" i="12" s="1"/>
  <c r="G80" i="21"/>
  <c r="G82" i="21" s="1"/>
  <c r="F23" i="12" s="1"/>
  <c r="H23" i="12" s="1"/>
  <c r="J23" i="12" s="1"/>
  <c r="M80" i="21"/>
  <c r="M82" i="21" s="1"/>
  <c r="L22" i="12" s="1"/>
  <c r="O80" i="21"/>
  <c r="H80" i="21"/>
  <c r="F80" i="21"/>
  <c r="F82" i="21" s="1"/>
  <c r="F22" i="12" s="1"/>
  <c r="H12" i="12"/>
  <c r="F11" i="12"/>
  <c r="N13" i="12"/>
  <c r="L11" i="12"/>
  <c r="L21" i="12" l="1"/>
  <c r="N21" i="12" s="1"/>
  <c r="N22" i="12"/>
  <c r="P22" i="12" s="1"/>
  <c r="F21" i="12"/>
  <c r="H21" i="12" s="1"/>
  <c r="H22" i="12"/>
  <c r="J22" i="12" s="1"/>
  <c r="P23" i="12"/>
  <c r="L6" i="12"/>
  <c r="N11" i="12"/>
  <c r="H11" i="12"/>
  <c r="F6" i="12"/>
  <c r="F16" i="12" l="1"/>
  <c r="H16" i="12" s="1"/>
  <c r="L16" i="12"/>
  <c r="N16" i="12" s="1"/>
  <c r="P21" i="12"/>
  <c r="J21" i="12"/>
  <c r="F26" i="12"/>
  <c r="H6" i="12"/>
  <c r="L26" i="12"/>
  <c r="N6" i="12"/>
  <c r="P32" i="12" l="1"/>
  <c r="P47" i="12"/>
  <c r="P39" i="12"/>
  <c r="P15" i="12"/>
  <c r="P51" i="12"/>
  <c r="P33" i="12"/>
  <c r="P40" i="12"/>
  <c r="P60" i="12"/>
  <c r="P27" i="12"/>
  <c r="P10" i="12"/>
  <c r="P54" i="12"/>
  <c r="P12" i="12"/>
  <c r="P48" i="12"/>
  <c r="P59" i="12"/>
  <c r="P49" i="12"/>
  <c r="P36" i="12"/>
  <c r="P16" i="12"/>
  <c r="P50" i="12"/>
  <c r="P44" i="12"/>
  <c r="P37" i="12"/>
  <c r="P6" i="12"/>
  <c r="P45" i="12"/>
  <c r="P34" i="12"/>
  <c r="P28" i="12"/>
  <c r="P29" i="12"/>
  <c r="P61" i="12"/>
  <c r="P11" i="12"/>
  <c r="P35" i="12"/>
  <c r="P7" i="12"/>
  <c r="P42" i="12"/>
  <c r="P43" i="12"/>
  <c r="P46" i="12"/>
  <c r="P41" i="12"/>
  <c r="P30" i="12"/>
  <c r="P52" i="12"/>
  <c r="P13" i="12"/>
  <c r="P14" i="12"/>
  <c r="P31" i="12"/>
  <c r="P53" i="12"/>
  <c r="P9" i="12"/>
  <c r="P38" i="12"/>
  <c r="P25" i="12"/>
  <c r="P8" i="12"/>
  <c r="L55" i="12"/>
  <c r="N26" i="12"/>
  <c r="P26" i="12" s="1"/>
  <c r="J35" i="12"/>
  <c r="J34" i="12"/>
  <c r="J59" i="12"/>
  <c r="J9" i="12"/>
  <c r="J38" i="12"/>
  <c r="J25" i="12"/>
  <c r="J41" i="12"/>
  <c r="J8" i="12"/>
  <c r="J43" i="12"/>
  <c r="J14" i="12"/>
  <c r="J33" i="12"/>
  <c r="J29" i="12"/>
  <c r="J12" i="12"/>
  <c r="J36" i="12"/>
  <c r="J48" i="12"/>
  <c r="J10" i="12"/>
  <c r="J50" i="12"/>
  <c r="J47" i="12"/>
  <c r="J53" i="12"/>
  <c r="J27" i="12"/>
  <c r="J39" i="12"/>
  <c r="J31" i="12"/>
  <c r="J32" i="12"/>
  <c r="J46" i="12"/>
  <c r="J16" i="12"/>
  <c r="J42" i="12"/>
  <c r="J44" i="12"/>
  <c r="J13" i="12"/>
  <c r="J45" i="12"/>
  <c r="J40" i="12"/>
  <c r="J49" i="12"/>
  <c r="J61" i="12"/>
  <c r="J28" i="12"/>
  <c r="J15" i="12"/>
  <c r="J6" i="12"/>
  <c r="J7" i="12"/>
  <c r="J54" i="12"/>
  <c r="J37" i="12"/>
  <c r="J60" i="12"/>
  <c r="J11" i="12"/>
  <c r="J52" i="12"/>
  <c r="J51" i="12"/>
  <c r="J30" i="12"/>
  <c r="H26" i="12"/>
  <c r="J26" i="12" s="1"/>
  <c r="F55" i="12"/>
  <c r="L56" i="12" l="1"/>
  <c r="L57" i="12" s="1"/>
  <c r="L58" i="12" s="1"/>
  <c r="L62" i="12" s="1"/>
  <c r="N55" i="12"/>
  <c r="F56" i="12"/>
  <c r="F57" i="12" s="1"/>
  <c r="F58" i="12" s="1"/>
  <c r="F62" i="12" s="1"/>
  <c r="H55" i="12"/>
  <c r="J55" i="12" l="1"/>
  <c r="H56" i="12"/>
  <c r="P55" i="12"/>
  <c r="N56" i="12"/>
  <c r="N57" i="12" l="1"/>
  <c r="P56" i="12"/>
  <c r="H57" i="12"/>
  <c r="J56" i="12"/>
  <c r="H58" i="12" l="1"/>
  <c r="J57" i="12"/>
  <c r="P57" i="12"/>
  <c r="N58" i="12"/>
  <c r="J58" i="12" l="1"/>
  <c r="H62" i="12"/>
  <c r="P58" i="12"/>
  <c r="N62" i="12"/>
  <c r="N63" i="12" l="1"/>
  <c r="P62" i="12"/>
  <c r="J62" i="12"/>
  <c r="H63" i="12"/>
  <c r="J63" i="12" l="1"/>
  <c r="F6" i="13"/>
  <c r="F25" i="13" s="1"/>
  <c r="E6" i="13"/>
  <c r="E25" i="13" s="1"/>
  <c r="H64" i="12"/>
  <c r="P63" i="12"/>
  <c r="I6" i="13"/>
  <c r="I25" i="13" s="1"/>
  <c r="H6" i="13"/>
  <c r="H25" i="13" s="1"/>
  <c r="J6" i="13"/>
  <c r="J25" i="13" s="1"/>
  <c r="G6" i="13"/>
  <c r="G25" i="13" s="1"/>
  <c r="M6" i="13"/>
  <c r="M25" i="13" s="1"/>
  <c r="L6" i="13"/>
  <c r="L25" i="13" s="1"/>
  <c r="K6" i="13"/>
  <c r="K25" i="13" s="1"/>
  <c r="N64" i="12"/>
  <c r="N65" i="12" l="1"/>
  <c r="P65" i="12" s="1"/>
  <c r="P64" i="12"/>
  <c r="H65" i="12"/>
  <c r="J64" i="12"/>
  <c r="D6" i="13" l="1"/>
  <c r="D25" i="13" s="1"/>
  <c r="D26" i="13" s="1"/>
  <c r="E5" i="13" s="1"/>
  <c r="E26" i="13" s="1"/>
  <c r="F5" i="13" s="1"/>
  <c r="F26" i="13" s="1"/>
  <c r="G5" i="13" s="1"/>
  <c r="G26" i="13" s="1"/>
  <c r="H5" i="13" s="1"/>
  <c r="H26" i="13" s="1"/>
  <c r="I5" i="13" s="1"/>
  <c r="I26" i="13" s="1"/>
  <c r="J5" i="13" s="1"/>
  <c r="J26" i="13" s="1"/>
  <c r="K5" i="13" s="1"/>
  <c r="K26" i="13" s="1"/>
  <c r="L5" i="13" s="1"/>
  <c r="L26" i="13" s="1"/>
  <c r="M5" i="13" s="1"/>
  <c r="M26" i="13" s="1"/>
  <c r="J65" i="12"/>
</calcChain>
</file>

<file path=xl/sharedStrings.xml><?xml version="1.0" encoding="utf-8"?>
<sst xmlns="http://schemas.openxmlformats.org/spreadsheetml/2006/main" count="587" uniqueCount="251">
  <si>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</si>
  <si>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</si>
  <si>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</si>
  <si>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</si>
  <si>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</si>
  <si>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</si>
  <si>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</si>
  <si>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</si>
  <si>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</si>
  <si>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</si>
  <si>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</si>
  <si>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</si>
  <si>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</si>
  <si>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</si>
  <si>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</si>
  <si>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</si>
  <si>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</si>
  <si>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</si>
  <si>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</si>
  <si>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</si>
  <si>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</si>
  <si>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</si>
  <si>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</si>
  <si>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</si>
  <si>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</si>
  <si>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</si>
  <si>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一品</t>
    <rPh sb="0" eb="2">
      <t>イッピン</t>
    </rPh>
    <phoneticPr fontId="2"/>
  </si>
  <si>
    <t>サラダ</t>
    <phoneticPr fontId="2"/>
  </si>
  <si>
    <t>揚げ物</t>
    <rPh sb="0" eb="1">
      <t>ア</t>
    </rPh>
    <rPh sb="2" eb="3">
      <t>モノ</t>
    </rPh>
    <phoneticPr fontId="2"/>
  </si>
  <si>
    <t>肉料理</t>
    <rPh sb="0" eb="3">
      <t>ニクリョウリ</t>
    </rPh>
    <phoneticPr fontId="2"/>
  </si>
  <si>
    <t>天ぷら</t>
    <rPh sb="0" eb="1">
      <t>テン</t>
    </rPh>
    <phoneticPr fontId="2"/>
  </si>
  <si>
    <t>分類</t>
    <rPh sb="0" eb="2">
      <t>ブンルイ</t>
    </rPh>
    <phoneticPr fontId="2"/>
  </si>
  <si>
    <t>コース松</t>
    <rPh sb="3" eb="4">
      <t>マツ</t>
    </rPh>
    <phoneticPr fontId="2"/>
  </si>
  <si>
    <t>コース竹</t>
    <rPh sb="3" eb="4">
      <t>タケ</t>
    </rPh>
    <phoneticPr fontId="2"/>
  </si>
  <si>
    <t>コース梅</t>
    <rPh sb="3" eb="4">
      <t>ウメ</t>
    </rPh>
    <phoneticPr fontId="2"/>
  </si>
  <si>
    <t>飲み放題</t>
    <rPh sb="0" eb="1">
      <t>ノ</t>
    </rPh>
    <rPh sb="2" eb="4">
      <t>ホウダイ</t>
    </rPh>
    <phoneticPr fontId="2"/>
  </si>
  <si>
    <t>ビール</t>
    <phoneticPr fontId="2"/>
  </si>
  <si>
    <t>サワー</t>
    <phoneticPr fontId="2"/>
  </si>
  <si>
    <t>焼酎</t>
    <rPh sb="0" eb="2">
      <t>ショウチュウ</t>
    </rPh>
    <phoneticPr fontId="2"/>
  </si>
  <si>
    <t>日本酒</t>
    <rPh sb="0" eb="3">
      <t>ニホンシュ</t>
    </rPh>
    <phoneticPr fontId="2"/>
  </si>
  <si>
    <t>ソフトドリンク</t>
    <phoneticPr fontId="2"/>
  </si>
  <si>
    <t>ワイン</t>
    <phoneticPr fontId="2"/>
  </si>
  <si>
    <t>ウイスキー</t>
    <phoneticPr fontId="2"/>
  </si>
  <si>
    <t>材料単価</t>
    <rPh sb="0" eb="2">
      <t>ザイリョウ</t>
    </rPh>
    <rPh sb="2" eb="4">
      <t>タンカ</t>
    </rPh>
    <phoneticPr fontId="2"/>
  </si>
  <si>
    <t>鍋料理</t>
    <rPh sb="0" eb="3">
      <t>ナベリョウリ</t>
    </rPh>
    <phoneticPr fontId="2"/>
  </si>
  <si>
    <t>売上高</t>
    <rPh sb="0" eb="2">
      <t>ウリアゲ</t>
    </rPh>
    <rPh sb="2" eb="3">
      <t>タカ</t>
    </rPh>
    <phoneticPr fontId="5"/>
  </si>
  <si>
    <t>法人税等（実行税率として40%）</t>
    <rPh sb="0" eb="3">
      <t>ホウジンゼイ</t>
    </rPh>
    <rPh sb="3" eb="4">
      <t>トウ</t>
    </rPh>
    <rPh sb="5" eb="7">
      <t>ジッコウ</t>
    </rPh>
    <rPh sb="7" eb="9">
      <t>ゼイリツ</t>
    </rPh>
    <phoneticPr fontId="5"/>
  </si>
  <si>
    <t>カウンター</t>
    <phoneticPr fontId="2"/>
  </si>
  <si>
    <t>テーブル（2人）</t>
    <rPh sb="6" eb="7">
      <t>リ</t>
    </rPh>
    <phoneticPr fontId="2"/>
  </si>
  <si>
    <t>テーブル（4人）</t>
    <rPh sb="6" eb="7">
      <t>リ</t>
    </rPh>
    <phoneticPr fontId="2"/>
  </si>
  <si>
    <t>テーブル（6人）</t>
    <rPh sb="6" eb="7">
      <t>リ</t>
    </rPh>
    <phoneticPr fontId="2"/>
  </si>
  <si>
    <t>テーブル（8人）</t>
    <rPh sb="6" eb="7">
      <t>リ</t>
    </rPh>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</si>
  <si>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</si>
  <si>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</si>
  <si>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</si>
  <si>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ランチ　刺身</t>
    <rPh sb="4" eb="6">
      <t>サシミ</t>
    </rPh>
    <phoneticPr fontId="2"/>
  </si>
  <si>
    <t>ランチ　焼き魚</t>
    <rPh sb="4" eb="5">
      <t>ヤ</t>
    </rPh>
    <rPh sb="6" eb="7">
      <t>サカナ</t>
    </rPh>
    <phoneticPr fontId="2"/>
  </si>
  <si>
    <t>ランチ　煮魚</t>
    <rPh sb="4" eb="6">
      <t>ニザカナ</t>
    </rPh>
    <phoneticPr fontId="2"/>
  </si>
  <si>
    <t>ランチ　揚げ物</t>
    <rPh sb="4" eb="5">
      <t>ア</t>
    </rPh>
    <rPh sb="6" eb="7">
      <t>モノ</t>
    </rPh>
    <phoneticPr fontId="2"/>
  </si>
  <si>
    <t>焼き魚</t>
    <rPh sb="0" eb="1">
      <t>ヤ</t>
    </rPh>
    <rPh sb="2" eb="3">
      <t>サカナ</t>
    </rPh>
    <phoneticPr fontId="2"/>
  </si>
  <si>
    <t>刺身</t>
    <rPh sb="0" eb="2">
      <t>サシミ</t>
    </rPh>
    <phoneticPr fontId="2"/>
  </si>
  <si>
    <t>煮魚</t>
    <rPh sb="0" eb="2">
      <t>ニザカナ</t>
    </rPh>
    <phoneticPr fontId="2"/>
  </si>
  <si>
    <t>注文率</t>
    <rPh sb="0" eb="3">
      <t>チュウモンリツ</t>
    </rPh>
    <phoneticPr fontId="2"/>
  </si>
  <si>
    <t>宴会利用</t>
    <rPh sb="0" eb="2">
      <t>エンカイ</t>
    </rPh>
    <rPh sb="2" eb="4">
      <t>リヨウ</t>
    </rPh>
    <phoneticPr fontId="2"/>
  </si>
  <si>
    <t>季節押し商材</t>
    <rPh sb="0" eb="2">
      <t>キセツ</t>
    </rPh>
    <rPh sb="2" eb="3">
      <t>オ</t>
    </rPh>
    <rPh sb="4" eb="6">
      <t>ショウザイ</t>
    </rPh>
    <phoneticPr fontId="2"/>
  </si>
  <si>
    <t>顧客層</t>
    <rPh sb="0" eb="3">
      <t>コキャクソウ</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</si>
  <si>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</si>
  <si>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</si>
  <si>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</si>
  <si>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</si>
  <si>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</si>
  <si>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</si>
  <si>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</si>
  <si>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</si>
  <si>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</si>
  <si>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</si>
  <si>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</si>
  <si>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</si>
  <si>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</si>
  <si>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</si>
  <si>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</si>
  <si>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</si>
  <si>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</si>
  <si>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</si>
  <si>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</si>
  <si>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</si>
  <si>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</si>
  <si>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</si>
  <si>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</si>
  <si>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</si>
  <si>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</si>
  <si>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</si>
  <si>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</si>
  <si>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</si>
  <si>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</si>
  <si>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</si>
  <si>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</si>
  <si>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</si>
  <si>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</si>
  <si>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</si>
  <si>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</si>
  <si>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</si>
  <si>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</si>
  <si>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</si>
  <si>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</si>
  <si>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</si>
  <si>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</si>
  <si>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</si>
  <si>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</si>
  <si>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</si>
  <si>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</si>
  <si>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</si>
  <si>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</si>
  <si>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</si>
  <si>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</si>
  <si>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</si>
  <si>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</si>
  <si>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</si>
  <si>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</si>
  <si>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</si>
  <si>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</si>
  <si>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</si>
  <si>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</si>
  <si>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</si>
  <si>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</si>
  <si>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</si>
  <si>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</si>
  <si>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</si>
  <si>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</si>
  <si>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見本</t>
    <rPh sb="0" eb="2">
      <t>ミホン</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</si>
  <si>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</si>
  <si>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</si>
  <si>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</si>
  <si>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</si>
  <si>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</si>
  <si>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</si>
  <si>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</si>
  <si>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</si>
  <si>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</si>
  <si>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</si>
  <si>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</si>
  <si>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</si>
  <si>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</si>
  <si>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</si>
  <si>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</si>
  <si>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</si>
  <si>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</si>
  <si>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</si>
  <si>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</si>
  <si>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</si>
  <si>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</si>
  <si>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</si>
  <si>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</si>
  <si>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</si>
  <si>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</si>
  <si>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</si>
  <si>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</si>
  <si>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</si>
  <si>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</si>
  <si>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</si>
  <si>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</si>
  <si>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</si>
  <si>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</si>
  <si>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</si>
  <si>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</si>
  <si>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</si>
  <si>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</si>
  <si>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</si>
  <si>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</si>
  <si>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</si>
  <si>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</si>
  <si>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</si>
  <si>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</si>
  <si>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</si>
  <si>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</si>
  <si>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</si>
  <si>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</si>
  <si>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</si>
  <si>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</si>
  <si>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</si>
  <si>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</si>
  <si>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</si>
  <si>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</si>
  <si>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</si>
  <si>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</si>
  <si>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</si>
  <si>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</si>
  <si>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</si>
  <si>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</si>
  <si>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</si>
  <si>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</si>
  <si>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</si>
  <si>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</si>
  <si>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</si>
  <si>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</si>
  <si>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</si>
  <si>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</si>
  <si>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</si>
  <si>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</si>
  <si>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</si>
  <si>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</si>
  <si>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</si>
  <si>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</si>
  <si>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</si>
  <si>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</si>
  <si>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</si>
  <si>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</si>
  <si>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←こちらの色のセルを記入してください。</t>
    <rPh sb="5" eb="6">
      <t>イロ</t>
    </rPh>
    <rPh sb="10" eb="12">
      <t>キニュウ</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</si>
  <si>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</si>
  <si>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</si>
  <si>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</si>
  <si>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</si>
  <si>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</si>
  <si>
    <t>追加１</t>
    <rPh sb="0" eb="2">
      <t>ツイカ</t>
    </rPh>
    <phoneticPr fontId="2"/>
  </si>
  <si>
    <t>追加２</t>
    <rPh sb="0" eb="2">
      <t>ツイカ</t>
    </rPh>
    <phoneticPr fontId="2"/>
  </si>
  <si>
    <t>追加３</t>
    <rPh sb="0" eb="2">
      <t>ツイカ</t>
    </rPh>
    <phoneticPr fontId="2"/>
  </si>
  <si>
    <t>追加４</t>
    <rPh sb="0" eb="2">
      <t>ツイカ</t>
    </rPh>
    <phoneticPr fontId="2"/>
  </si>
  <si>
    <t>追加５</t>
    <rPh sb="0" eb="2">
      <t>ツイカ</t>
    </rPh>
    <phoneticPr fontId="2"/>
  </si>
  <si>
    <t>追加６</t>
    <rPh sb="0" eb="2">
      <t>ツイカ</t>
    </rPh>
    <phoneticPr fontId="2"/>
  </si>
  <si>
    <t>追加７</t>
    <rPh sb="0" eb="2">
      <t>ツイカ</t>
    </rPh>
    <phoneticPr fontId="2"/>
  </si>
  <si>
    <t>追加８</t>
    <rPh sb="0" eb="2">
      <t>ツイカ</t>
    </rPh>
    <phoneticPr fontId="2"/>
  </si>
  <si>
    <t>追加９</t>
    <rPh sb="0" eb="2">
      <t>ツイカ</t>
    </rPh>
    <phoneticPr fontId="2"/>
  </si>
  <si>
    <t>追加１０</t>
    <rPh sb="0" eb="2">
      <t>ツイカ</t>
    </rPh>
    <phoneticPr fontId="2"/>
  </si>
  <si>
    <t>20未満男</t>
    <rPh sb="2" eb="4">
      <t>ミマン</t>
    </rPh>
    <rPh sb="4" eb="5">
      <t>オトコ</t>
    </rPh>
    <phoneticPr fontId="2"/>
  </si>
  <si>
    <t>20未満女</t>
    <rPh sb="2" eb="4">
      <t>ミマン</t>
    </rPh>
    <rPh sb="4" eb="5">
      <t>オンナ</t>
    </rPh>
    <phoneticPr fontId="2"/>
  </si>
  <si>
    <t>30代男</t>
    <rPh sb="2" eb="3">
      <t>ダイ</t>
    </rPh>
    <rPh sb="3" eb="4">
      <t>オトコ</t>
    </rPh>
    <phoneticPr fontId="2"/>
  </si>
  <si>
    <t>30代女</t>
    <rPh sb="2" eb="3">
      <t>ダイ</t>
    </rPh>
    <rPh sb="3" eb="4">
      <t>オンナ</t>
    </rPh>
    <phoneticPr fontId="2"/>
  </si>
  <si>
    <t>40代男</t>
    <rPh sb="2" eb="3">
      <t>ダイ</t>
    </rPh>
    <rPh sb="3" eb="4">
      <t>オトコ</t>
    </rPh>
    <phoneticPr fontId="2"/>
  </si>
  <si>
    <t>40代女</t>
    <rPh sb="2" eb="3">
      <t>ダイ</t>
    </rPh>
    <rPh sb="3" eb="4">
      <t>オンナ</t>
    </rPh>
    <phoneticPr fontId="2"/>
  </si>
  <si>
    <t>50代男</t>
    <rPh sb="2" eb="3">
      <t>ダイ</t>
    </rPh>
    <rPh sb="3" eb="4">
      <t>オトコ</t>
    </rPh>
    <phoneticPr fontId="2"/>
  </si>
  <si>
    <t>50代女</t>
    <rPh sb="2" eb="3">
      <t>ダイ</t>
    </rPh>
    <rPh sb="3" eb="4">
      <t>オンナ</t>
    </rPh>
    <phoneticPr fontId="2"/>
  </si>
  <si>
    <t>60代男</t>
    <rPh sb="2" eb="3">
      <t>ダイ</t>
    </rPh>
    <rPh sb="3" eb="4">
      <t>オトコ</t>
    </rPh>
    <phoneticPr fontId="2"/>
  </si>
  <si>
    <t>60代女</t>
    <rPh sb="2" eb="3">
      <t>ダイ</t>
    </rPh>
    <rPh sb="3" eb="4">
      <t>オンナ</t>
    </rPh>
    <phoneticPr fontId="2"/>
  </si>
  <si>
    <t>70歳以上男</t>
    <rPh sb="2" eb="3">
      <t>サイ</t>
    </rPh>
    <rPh sb="3" eb="5">
      <t>イジョウ</t>
    </rPh>
    <rPh sb="5" eb="6">
      <t>オトコ</t>
    </rPh>
    <phoneticPr fontId="2"/>
  </si>
  <si>
    <t>70歳以上女</t>
    <rPh sb="2" eb="3">
      <t>サイ</t>
    </rPh>
    <rPh sb="3" eb="5">
      <t>イジョウ</t>
    </rPh>
    <rPh sb="5" eb="6">
      <t>オンナ</t>
    </rPh>
    <phoneticPr fontId="2"/>
  </si>
  <si>
    <t>20代男</t>
    <rPh sb="2" eb="3">
      <t>ダイ</t>
    </rPh>
    <rPh sb="3" eb="4">
      <t>オトコ</t>
    </rPh>
    <phoneticPr fontId="2"/>
  </si>
  <si>
    <t>20代女</t>
    <rPh sb="2" eb="3">
      <t>ダイ</t>
    </rPh>
    <rPh sb="3" eb="4">
      <t>オンナ</t>
    </rPh>
    <phoneticPr fontId="2"/>
  </si>
  <si>
    <t>20歳未満　男</t>
    <rPh sb="2" eb="3">
      <t>サイ</t>
    </rPh>
    <rPh sb="3" eb="5">
      <t>ミマン</t>
    </rPh>
    <rPh sb="6" eb="7">
      <t>オトコ</t>
    </rPh>
    <phoneticPr fontId="2"/>
  </si>
  <si>
    <t>20歳未満　女</t>
    <rPh sb="2" eb="3">
      <t>サイ</t>
    </rPh>
    <rPh sb="3" eb="5">
      <t>ミマン</t>
    </rPh>
    <rPh sb="6" eb="7">
      <t>オンナ</t>
    </rPh>
    <phoneticPr fontId="2"/>
  </si>
  <si>
    <t>20代　男</t>
    <rPh sb="2" eb="3">
      <t>ダイ</t>
    </rPh>
    <rPh sb="4" eb="5">
      <t>オトコ</t>
    </rPh>
    <phoneticPr fontId="2"/>
  </si>
  <si>
    <t>20代　女</t>
    <rPh sb="2" eb="3">
      <t>ダイ</t>
    </rPh>
    <rPh sb="4" eb="5">
      <t>オンナ</t>
    </rPh>
    <phoneticPr fontId="2"/>
  </si>
  <si>
    <t>30代　男</t>
    <rPh sb="2" eb="3">
      <t>ダイ</t>
    </rPh>
    <rPh sb="4" eb="5">
      <t>オトコ</t>
    </rPh>
    <phoneticPr fontId="2"/>
  </si>
  <si>
    <t>30代　女</t>
    <rPh sb="2" eb="3">
      <t>ダイ</t>
    </rPh>
    <rPh sb="4" eb="5">
      <t>オンナ</t>
    </rPh>
    <phoneticPr fontId="2"/>
  </si>
  <si>
    <t>40代　男</t>
    <rPh sb="2" eb="3">
      <t>ダイ</t>
    </rPh>
    <rPh sb="4" eb="5">
      <t>オトコ</t>
    </rPh>
    <phoneticPr fontId="2"/>
  </si>
  <si>
    <t>40代　女</t>
    <rPh sb="2" eb="3">
      <t>ダイ</t>
    </rPh>
    <rPh sb="4" eb="5">
      <t>オンナ</t>
    </rPh>
    <phoneticPr fontId="2"/>
  </si>
  <si>
    <t>50代　男</t>
    <rPh sb="2" eb="3">
      <t>ダイ</t>
    </rPh>
    <rPh sb="4" eb="5">
      <t>オトコ</t>
    </rPh>
    <phoneticPr fontId="2"/>
  </si>
  <si>
    <t>50代　女</t>
    <rPh sb="2" eb="3">
      <t>ダイ</t>
    </rPh>
    <rPh sb="4" eb="5">
      <t>オンナ</t>
    </rPh>
    <phoneticPr fontId="2"/>
  </si>
  <si>
    <t>60代　男</t>
    <rPh sb="2" eb="3">
      <t>ダイ</t>
    </rPh>
    <rPh sb="4" eb="5">
      <t>オトコ</t>
    </rPh>
    <phoneticPr fontId="2"/>
  </si>
  <si>
    <t>60代　女</t>
    <rPh sb="2" eb="3">
      <t>ダイ</t>
    </rPh>
    <rPh sb="4" eb="5">
      <t>オンナ</t>
    </rPh>
    <phoneticPr fontId="2"/>
  </si>
  <si>
    <t>70代以上　男</t>
    <rPh sb="2" eb="3">
      <t>ダイ</t>
    </rPh>
    <rPh sb="3" eb="5">
      <t>イジョウ</t>
    </rPh>
    <rPh sb="6" eb="7">
      <t>オトコ</t>
    </rPh>
    <phoneticPr fontId="2"/>
  </si>
  <si>
    <t>70代以上　女</t>
    <rPh sb="2" eb="3">
      <t>ダイ</t>
    </rPh>
    <rPh sb="3" eb="5">
      <t>イジョウ</t>
    </rPh>
    <rPh sb="6" eb="7">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</si>
</sst>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7"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1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86">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179" fontId="0" fillId="0" borderId="4" xfId="0" applyNumberFormat="1" applyFill="1" applyBorder="1">
      <alignment vertical="center"/>
    </xf>
    <xf numFmtId="179" fontId="0" fillId="0" borderId="3" xfId="0" applyNumberFormat="1" applyFill="1" applyBorder="1">
      <alignment vertical="center"/>
    </xf>
    <xf numFmtId="179" fontId="0" fillId="0" borderId="30" xfId="0" applyNumberFormat="1" applyFill="1" applyBorder="1">
      <alignment vertical="center"/>
    </xf>
    <xf numFmtId="9" fontId="0" fillId="0" borderId="3" xfId="0" applyNumberFormat="1" applyFill="1" applyBorder="1">
      <alignment vertical="center"/>
    </xf>
    <xf numFmtId="9" fontId="0" fillId="0" borderId="30" xfId="0" applyNumberFormat="1" applyFill="1" applyBorder="1">
      <alignment vertical="center"/>
    </xf>
    <xf numFmtId="179" fontId="0" fillId="0" borderId="17"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180" fontId="1" fillId="0" borderId="2" xfId="0" applyNumberFormat="1" applyFont="1" applyBorder="1">
      <alignment vertical="center"/>
    </xf>
    <xf numFmtId="177" fontId="1" fillId="0" borderId="2" xfId="0" applyNumberFormat="1" applyFon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38" fontId="14" fillId="6" borderId="0" xfId="1" applyFont="1" applyFill="1" applyAlignment="1">
      <alignment vertical="center" shrinkToFit="1"/>
    </xf>
    <xf numFmtId="38" fontId="0" fillId="6" borderId="0" xfId="1" applyFont="1" applyFill="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176" fontId="0" fillId="0" borderId="1" xfId="0" applyNumberFormat="1" applyFill="1" applyBorder="1">
      <alignment vertical="center"/>
    </xf>
    <xf numFmtId="0" fontId="3" fillId="2" borderId="1" xfId="0" applyFont="1" applyFill="1" applyBorder="1" applyAlignment="1">
      <alignment horizontal="center" vertical="center" shrinkToFit="1"/>
    </xf>
    <xf numFmtId="0" fontId="10" fillId="7" borderId="0" xfId="0" applyFont="1" applyFill="1" applyAlignment="1">
      <alignment vertical="center"/>
    </xf>
    <xf numFmtId="38" fontId="6" fillId="7" borderId="0" xfId="1" applyFont="1" applyFill="1" applyAlignment="1">
      <alignment horizontal="center" vertical="center" shrinkToFit="1"/>
    </xf>
    <xf numFmtId="0" fontId="0" fillId="9" borderId="2" xfId="0" applyFill="1" applyBorder="1">
      <alignment vertical="center"/>
    </xf>
    <xf numFmtId="179" fontId="0" fillId="9" borderId="3" xfId="0" applyNumberFormat="1" applyFill="1" applyBorder="1">
      <alignment vertical="center"/>
    </xf>
    <xf numFmtId="0" fontId="3" fillId="2" borderId="1" xfId="0" applyFont="1" applyFill="1" applyBorder="1" applyAlignment="1">
      <alignment horizontal="center" vertical="center"/>
    </xf>
    <xf numFmtId="0" fontId="15" fillId="0" borderId="3" xfId="0" applyFont="1" applyBorder="1">
      <alignment vertical="center"/>
    </xf>
    <xf numFmtId="0" fontId="16" fillId="0" borderId="3" xfId="0" applyFont="1" applyBorder="1">
      <alignment vertical="center"/>
    </xf>
    <xf numFmtId="177" fontId="15" fillId="0" borderId="4" xfId="0" applyNumberFormat="1" applyFont="1" applyBorder="1" applyAlignment="1">
      <alignment horizontal="right" vertical="center"/>
    </xf>
    <xf numFmtId="177" fontId="15" fillId="0" borderId="3" xfId="0" applyNumberFormat="1" applyFont="1" applyBorder="1" applyAlignment="1">
      <alignment horizontal="right" vertical="center"/>
    </xf>
    <xf numFmtId="177" fontId="15" fillId="0" borderId="3" xfId="0" applyNumberFormat="1" applyFont="1" applyFill="1" applyBorder="1" applyAlignment="1">
      <alignment horizontal="right" vertical="center"/>
    </xf>
    <xf numFmtId="0" fontId="15" fillId="0" borderId="4" xfId="0" applyFont="1" applyBorder="1">
      <alignment vertical="center"/>
    </xf>
    <xf numFmtId="0" fontId="16" fillId="0" borderId="4" xfId="0" applyFont="1" applyBorder="1">
      <alignment vertical="center"/>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0" fontId="0" fillId="0" borderId="1" xfId="0" applyBorder="1" applyAlignment="1">
      <alignment horizontal="left" vertical="center"/>
    </xf>
    <xf numFmtId="0" fontId="0" fillId="0" borderId="1" xfId="0" applyBorder="1" applyAlignment="1">
      <alignment horizontal="left" vertical="center" shrinkToFi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5" x14ac:dyDescent="0.15"/>
  <cols>
    <col min="1" max="1" width="3.625" customWidth="1"/>
    <col min="5" max="5" width="5.375" customWidth="1"/>
  </cols>
  <sheetData>
    <row r="2" spans="1:7" x14ac:dyDescent="0.15">
      <c r="A2" s="122" t="s">
        <v>191</v>
      </c>
      <c r="B2" t="s">
        <v>192</v>
      </c>
    </row>
    <row r="3" spans="1:7" x14ac:dyDescent="0.15">
      <c r="A3" s="122" t="s">
        <v>191</v>
      </c>
      <c r="B3" t="s">
        <v>193</v>
      </c>
      <c r="D3" s="99"/>
      <c r="E3" s="114" t="s">
        <v>194</v>
      </c>
      <c r="F3" s="123"/>
      <c r="G3" t="s">
        <v>195</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AH75"/>
  <sheetViews>
    <sheetView topLeftCell="A46" zoomScaleNormal="100" zoomScaleSheetLayoutView="85" workbookViewId="0">
      <selection activeCell="H61" sqref="H61:H74"/>
    </sheetView>
  </sheetViews>
  <sheetFormatPr defaultRowHeight="13.5" x14ac:dyDescent="0.15"/>
  <cols>
    <col min="1" max="1" width="21.375" customWidth="1"/>
    <col min="2" max="34" width="10.75" customWidth="1"/>
    <col min="36" max="36" width="18.75" customWidth="1"/>
  </cols>
  <sheetData>
    <row r="1" spans="1:34" ht="15" customHeight="1" x14ac:dyDescent="0.15">
      <c r="A1" s="149" t="s">
        <v>78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35"/>
    </row>
    <row r="2" spans="1:34" ht="15" customHeight="1" x14ac:dyDescent="0.15"/>
    <row r="3" spans="1:34" ht="15" customHeight="1" x14ac:dyDescent="0.15">
      <c r="G3" s="150" t="s">
        <v>62</v>
      </c>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2"/>
      <c r="AH3" s="46"/>
    </row>
    <row r="4" spans="1:34" ht="15" customHeight="1" x14ac:dyDescent="0.15">
      <c r="A4" s="33" t="s">
        <v>31</v>
      </c>
      <c r="B4" s="34" t="s">
        <v>20</v>
      </c>
      <c r="C4" s="34" t="s">
        <v>43</v>
      </c>
      <c r="D4" s="34" t="s">
        <v>25</v>
      </c>
      <c r="E4" s="34" t="s">
        <v>23</v>
      </c>
      <c r="F4" s="34" t="s">
        <v>24</v>
      </c>
      <c r="G4" s="34" t="s">
        <v>223</v>
      </c>
      <c r="H4" s="34" t="s">
        <v>71</v>
      </c>
      <c r="I4" s="34" t="s">
        <v>224</v>
      </c>
      <c r="J4" s="34" t="s">
        <v>71</v>
      </c>
      <c r="K4" s="141" t="s">
        <v>235</v>
      </c>
      <c r="L4" s="141" t="s">
        <v>71</v>
      </c>
      <c r="M4" s="141" t="s">
        <v>236</v>
      </c>
      <c r="N4" s="141" t="s">
        <v>71</v>
      </c>
      <c r="O4" s="141" t="s">
        <v>225</v>
      </c>
      <c r="P4" s="141" t="s">
        <v>71</v>
      </c>
      <c r="Q4" s="141" t="s">
        <v>226</v>
      </c>
      <c r="R4" s="141" t="s">
        <v>71</v>
      </c>
      <c r="S4" s="141" t="s">
        <v>227</v>
      </c>
      <c r="T4" s="141" t="s">
        <v>71</v>
      </c>
      <c r="U4" s="141" t="s">
        <v>228</v>
      </c>
      <c r="V4" s="141" t="s">
        <v>71</v>
      </c>
      <c r="W4" s="141" t="s">
        <v>229</v>
      </c>
      <c r="X4" s="141" t="s">
        <v>71</v>
      </c>
      <c r="Y4" s="141" t="s">
        <v>230</v>
      </c>
      <c r="Z4" s="141" t="s">
        <v>71</v>
      </c>
      <c r="AA4" s="141" t="s">
        <v>231</v>
      </c>
      <c r="AB4" s="141" t="s">
        <v>71</v>
      </c>
      <c r="AC4" s="141" t="s">
        <v>232</v>
      </c>
      <c r="AD4" s="141" t="s">
        <v>71</v>
      </c>
      <c r="AE4" s="141" t="s">
        <v>233</v>
      </c>
      <c r="AF4" s="141" t="s">
        <v>71</v>
      </c>
      <c r="AG4" s="141" t="s">
        <v>234</v>
      </c>
      <c r="AH4" s="34" t="s">
        <v>71</v>
      </c>
    </row>
    <row r="5" spans="1:34" ht="15" customHeight="1" x14ac:dyDescent="0.15">
      <c r="A5" s="139" t="s">
        <v>26</v>
      </c>
      <c r="B5" s="22">
        <v>400</v>
      </c>
      <c r="C5" s="22">
        <v>100</v>
      </c>
      <c r="D5" s="23">
        <f t="shared" ref="D5:D24" si="0">C5/B5</f>
        <v>0.25</v>
      </c>
      <c r="E5" s="24">
        <f t="shared" ref="E5:E24" si="1">B5-C5</f>
        <v>300</v>
      </c>
      <c r="F5" s="23">
        <f t="shared" ref="F5:F24" si="2">E5/B5</f>
        <v>0.75</v>
      </c>
      <c r="G5" s="37">
        <v>1</v>
      </c>
      <c r="H5" s="47">
        <f>G5/$H$25</f>
        <v>0.11235955056179778</v>
      </c>
      <c r="I5" s="37">
        <v>1</v>
      </c>
      <c r="J5" s="47">
        <f>I5/$J$25</f>
        <v>7.874015748031496E-2</v>
      </c>
      <c r="K5" s="37">
        <v>1</v>
      </c>
      <c r="L5" s="47">
        <f>K5/$L$25</f>
        <v>0.10752688172043012</v>
      </c>
      <c r="M5" s="37">
        <v>1</v>
      </c>
      <c r="N5" s="47">
        <f>M5/$N$25</f>
        <v>0.1</v>
      </c>
      <c r="O5" s="37">
        <v>1</v>
      </c>
      <c r="P5" s="47">
        <f t="shared" ref="P5:P13" si="3">O5/$P$25</f>
        <v>0.10752688172043012</v>
      </c>
      <c r="Q5" s="37">
        <v>1</v>
      </c>
      <c r="R5" s="47">
        <f t="shared" ref="R5:R24" si="4">Q5/$R$25</f>
        <v>0.1</v>
      </c>
      <c r="S5" s="37">
        <v>1</v>
      </c>
      <c r="T5" s="47">
        <f>S5/$T$25</f>
        <v>7.874015748031496E-2</v>
      </c>
      <c r="U5" s="37">
        <v>1</v>
      </c>
      <c r="V5" s="47">
        <f>U5/$V$25</f>
        <v>0.10752688172043012</v>
      </c>
      <c r="W5" s="37">
        <v>1</v>
      </c>
      <c r="X5" s="47">
        <f>W5/$X$25</f>
        <v>0.1</v>
      </c>
      <c r="Y5" s="37">
        <v>1</v>
      </c>
      <c r="Z5" s="47">
        <f>Y5/$Z$25</f>
        <v>7.874015748031496E-2</v>
      </c>
      <c r="AA5" s="37">
        <v>1</v>
      </c>
      <c r="AB5" s="47">
        <f>AA5/$AB$25</f>
        <v>0.10752688172043012</v>
      </c>
      <c r="AC5" s="37">
        <v>1</v>
      </c>
      <c r="AD5" s="47">
        <f>AC5/$AD$25</f>
        <v>0.1</v>
      </c>
      <c r="AE5" s="37">
        <v>1</v>
      </c>
      <c r="AF5" s="47">
        <f>AE5/$AF$25</f>
        <v>7.874015748031496E-2</v>
      </c>
      <c r="AG5" s="37">
        <v>1</v>
      </c>
      <c r="AH5" s="47">
        <f t="shared" ref="AH5:AH13" si="5">AG5/$AH$25</f>
        <v>7.9365079365079361E-2</v>
      </c>
    </row>
    <row r="6" spans="1:34" ht="15" customHeight="1" x14ac:dyDescent="0.15">
      <c r="A6" s="25" t="s">
        <v>27</v>
      </c>
      <c r="B6" s="26">
        <v>600</v>
      </c>
      <c r="C6" s="26">
        <v>100</v>
      </c>
      <c r="D6" s="27">
        <f t="shared" si="0"/>
        <v>0.16666666666666666</v>
      </c>
      <c r="E6" s="28">
        <f t="shared" si="1"/>
        <v>500</v>
      </c>
      <c r="F6" s="27">
        <f t="shared" si="2"/>
        <v>0.83333333333333337</v>
      </c>
      <c r="G6" s="38">
        <v>0.3</v>
      </c>
      <c r="H6" s="140">
        <f>G6/$H$25</f>
        <v>3.3707865168539332E-2</v>
      </c>
      <c r="I6" s="38">
        <v>1</v>
      </c>
      <c r="J6" s="140">
        <f>I6/$J$25</f>
        <v>7.874015748031496E-2</v>
      </c>
      <c r="K6" s="38">
        <v>0.2</v>
      </c>
      <c r="L6" s="140">
        <f t="shared" ref="L6:L24" si="6">K6/$L$25</f>
        <v>2.1505376344086027E-2</v>
      </c>
      <c r="M6" s="38">
        <v>0.8</v>
      </c>
      <c r="N6" s="140">
        <f t="shared" ref="N6:N24" si="7">M6/$N$25</f>
        <v>0.08</v>
      </c>
      <c r="O6" s="38">
        <v>0.2</v>
      </c>
      <c r="P6" s="140">
        <f t="shared" si="3"/>
        <v>2.1505376344086027E-2</v>
      </c>
      <c r="Q6" s="38">
        <v>0.8</v>
      </c>
      <c r="R6" s="140">
        <f t="shared" si="4"/>
        <v>0.08</v>
      </c>
      <c r="S6" s="38">
        <v>1</v>
      </c>
      <c r="T6" s="140">
        <f t="shared" ref="T6:T24" si="8">S6/$T$25</f>
        <v>7.874015748031496E-2</v>
      </c>
      <c r="U6" s="38">
        <v>0.2</v>
      </c>
      <c r="V6" s="140">
        <f t="shared" ref="V6:V24" si="9">U6/$V$25</f>
        <v>2.1505376344086027E-2</v>
      </c>
      <c r="W6" s="38">
        <v>0.8</v>
      </c>
      <c r="X6" s="140">
        <f t="shared" ref="X6:X24" si="10">W6/$X$25</f>
        <v>0.08</v>
      </c>
      <c r="Y6" s="38">
        <v>1</v>
      </c>
      <c r="Z6" s="140">
        <f t="shared" ref="Z6:Z24" si="11">Y6/$Z$25</f>
        <v>7.874015748031496E-2</v>
      </c>
      <c r="AA6" s="38">
        <v>0.2</v>
      </c>
      <c r="AB6" s="140">
        <f t="shared" ref="AB6:AB24" si="12">AA6/$AB$25</f>
        <v>2.1505376344086027E-2</v>
      </c>
      <c r="AC6" s="38">
        <v>0.8</v>
      </c>
      <c r="AD6" s="140">
        <f t="shared" ref="AD6:AD24" si="13">AC6/$AD$25</f>
        <v>0.08</v>
      </c>
      <c r="AE6" s="38">
        <v>1</v>
      </c>
      <c r="AF6" s="140">
        <f t="shared" ref="AF6:AF24" si="14">AE6/$AF$25</f>
        <v>7.874015748031496E-2</v>
      </c>
      <c r="AG6" s="38">
        <v>1</v>
      </c>
      <c r="AH6" s="48">
        <f t="shared" si="5"/>
        <v>7.9365079365079361E-2</v>
      </c>
    </row>
    <row r="7" spans="1:34" ht="15" customHeight="1" x14ac:dyDescent="0.15">
      <c r="A7" s="25" t="s">
        <v>28</v>
      </c>
      <c r="B7" s="26">
        <v>500</v>
      </c>
      <c r="C7" s="26">
        <v>150</v>
      </c>
      <c r="D7" s="27">
        <f t="shared" si="0"/>
        <v>0.3</v>
      </c>
      <c r="E7" s="28">
        <f t="shared" si="1"/>
        <v>350</v>
      </c>
      <c r="F7" s="27">
        <f t="shared" si="2"/>
        <v>0.7</v>
      </c>
      <c r="G7" s="38">
        <v>0.7</v>
      </c>
      <c r="H7" s="48">
        <f t="shared" ref="H7:H24" si="15">G7/$H$25</f>
        <v>7.8651685393258439E-2</v>
      </c>
      <c r="I7" s="38">
        <v>0.5</v>
      </c>
      <c r="J7" s="48">
        <f>I7/$J$25</f>
        <v>3.937007874015748E-2</v>
      </c>
      <c r="K7" s="38">
        <v>1</v>
      </c>
      <c r="L7" s="48">
        <f t="shared" si="6"/>
        <v>0.10752688172043012</v>
      </c>
      <c r="M7" s="38">
        <v>0.8</v>
      </c>
      <c r="N7" s="48">
        <f t="shared" si="7"/>
        <v>0.08</v>
      </c>
      <c r="O7" s="38">
        <v>1</v>
      </c>
      <c r="P7" s="48">
        <f t="shared" si="3"/>
        <v>0.10752688172043012</v>
      </c>
      <c r="Q7" s="38">
        <v>0.8</v>
      </c>
      <c r="R7" s="48">
        <f t="shared" si="4"/>
        <v>0.08</v>
      </c>
      <c r="S7" s="38">
        <v>0.5</v>
      </c>
      <c r="T7" s="48">
        <f t="shared" si="8"/>
        <v>3.937007874015748E-2</v>
      </c>
      <c r="U7" s="38">
        <v>1</v>
      </c>
      <c r="V7" s="48">
        <f t="shared" si="9"/>
        <v>0.10752688172043012</v>
      </c>
      <c r="W7" s="38">
        <v>0.8</v>
      </c>
      <c r="X7" s="48">
        <f t="shared" si="10"/>
        <v>0.08</v>
      </c>
      <c r="Y7" s="38">
        <v>0.5</v>
      </c>
      <c r="Z7" s="48">
        <f t="shared" si="11"/>
        <v>3.937007874015748E-2</v>
      </c>
      <c r="AA7" s="38">
        <v>1</v>
      </c>
      <c r="AB7" s="48">
        <f t="shared" si="12"/>
        <v>0.10752688172043012</v>
      </c>
      <c r="AC7" s="38">
        <v>0.8</v>
      </c>
      <c r="AD7" s="48">
        <f t="shared" si="13"/>
        <v>0.08</v>
      </c>
      <c r="AE7" s="38">
        <v>0.5</v>
      </c>
      <c r="AF7" s="48">
        <f t="shared" si="14"/>
        <v>3.937007874015748E-2</v>
      </c>
      <c r="AG7" s="38">
        <v>0.1</v>
      </c>
      <c r="AH7" s="48">
        <f t="shared" si="5"/>
        <v>7.9365079365079378E-3</v>
      </c>
    </row>
    <row r="8" spans="1:34" ht="15" customHeight="1" x14ac:dyDescent="0.15">
      <c r="A8" s="25" t="s">
        <v>30</v>
      </c>
      <c r="B8" s="26">
        <v>500</v>
      </c>
      <c r="C8" s="26">
        <v>150</v>
      </c>
      <c r="D8" s="27">
        <f t="shared" si="0"/>
        <v>0.3</v>
      </c>
      <c r="E8" s="28">
        <f t="shared" si="1"/>
        <v>350</v>
      </c>
      <c r="F8" s="27">
        <f t="shared" si="2"/>
        <v>0.7</v>
      </c>
      <c r="G8" s="38">
        <v>0.8</v>
      </c>
      <c r="H8" s="48">
        <f t="shared" si="15"/>
        <v>8.9887640449438228E-2</v>
      </c>
      <c r="I8" s="38">
        <v>0.8</v>
      </c>
      <c r="J8" s="48">
        <f>I8/$J$25</f>
        <v>6.2992125984251968E-2</v>
      </c>
      <c r="K8" s="38">
        <v>0.7</v>
      </c>
      <c r="L8" s="48">
        <f t="shared" si="6"/>
        <v>7.5268817204301078E-2</v>
      </c>
      <c r="M8" s="38">
        <v>0.4</v>
      </c>
      <c r="N8" s="48">
        <f t="shared" si="7"/>
        <v>0.04</v>
      </c>
      <c r="O8" s="38">
        <v>0.7</v>
      </c>
      <c r="P8" s="48">
        <f t="shared" si="3"/>
        <v>7.5268817204301078E-2</v>
      </c>
      <c r="Q8" s="38">
        <v>0.4</v>
      </c>
      <c r="R8" s="48">
        <f t="shared" si="4"/>
        <v>0.04</v>
      </c>
      <c r="S8" s="38">
        <v>0.8</v>
      </c>
      <c r="T8" s="48">
        <f t="shared" si="8"/>
        <v>6.2992125984251968E-2</v>
      </c>
      <c r="U8" s="38">
        <v>0.7</v>
      </c>
      <c r="V8" s="48">
        <f t="shared" si="9"/>
        <v>7.5268817204301078E-2</v>
      </c>
      <c r="W8" s="38">
        <v>0.4</v>
      </c>
      <c r="X8" s="48">
        <f t="shared" si="10"/>
        <v>0.04</v>
      </c>
      <c r="Y8" s="38">
        <v>0.8</v>
      </c>
      <c r="Z8" s="48">
        <f t="shared" si="11"/>
        <v>6.2992125984251968E-2</v>
      </c>
      <c r="AA8" s="38">
        <v>0.7</v>
      </c>
      <c r="AB8" s="48">
        <f t="shared" si="12"/>
        <v>7.5268817204301078E-2</v>
      </c>
      <c r="AC8" s="38">
        <v>0.4</v>
      </c>
      <c r="AD8" s="48">
        <f t="shared" si="13"/>
        <v>0.04</v>
      </c>
      <c r="AE8" s="38">
        <v>0.8</v>
      </c>
      <c r="AF8" s="48">
        <f t="shared" si="14"/>
        <v>6.2992125984251968E-2</v>
      </c>
      <c r="AG8" s="38">
        <v>0.8</v>
      </c>
      <c r="AH8" s="48">
        <f t="shared" si="5"/>
        <v>6.3492063492063502E-2</v>
      </c>
    </row>
    <row r="9" spans="1:34" ht="15" customHeight="1" x14ac:dyDescent="0.15">
      <c r="A9" s="25" t="s">
        <v>60</v>
      </c>
      <c r="B9" s="26">
        <v>1000</v>
      </c>
      <c r="C9" s="26">
        <v>500</v>
      </c>
      <c r="D9" s="27">
        <f t="shared" si="0"/>
        <v>0.5</v>
      </c>
      <c r="E9" s="28">
        <f t="shared" si="1"/>
        <v>500</v>
      </c>
      <c r="F9" s="27">
        <f t="shared" si="2"/>
        <v>0.5</v>
      </c>
      <c r="G9" s="38">
        <v>1</v>
      </c>
      <c r="H9" s="48">
        <f t="shared" si="15"/>
        <v>0.11235955056179778</v>
      </c>
      <c r="I9" s="38">
        <v>0.6</v>
      </c>
      <c r="J9" s="48">
        <f t="shared" ref="J9:J24" si="16">I9/$J$25</f>
        <v>4.7244094488188969E-2</v>
      </c>
      <c r="K9" s="38">
        <v>0.7</v>
      </c>
      <c r="L9" s="48">
        <f t="shared" si="6"/>
        <v>7.5268817204301078E-2</v>
      </c>
      <c r="M9" s="38">
        <v>0.3</v>
      </c>
      <c r="N9" s="48">
        <f t="shared" si="7"/>
        <v>0.03</v>
      </c>
      <c r="O9" s="38">
        <v>0.7</v>
      </c>
      <c r="P9" s="48">
        <f t="shared" si="3"/>
        <v>7.5268817204301078E-2</v>
      </c>
      <c r="Q9" s="38">
        <v>0.3</v>
      </c>
      <c r="R9" s="48">
        <f t="shared" si="4"/>
        <v>0.03</v>
      </c>
      <c r="S9" s="38">
        <v>0.6</v>
      </c>
      <c r="T9" s="48">
        <f t="shared" si="8"/>
        <v>4.7244094488188969E-2</v>
      </c>
      <c r="U9" s="38">
        <v>0.7</v>
      </c>
      <c r="V9" s="48">
        <f t="shared" si="9"/>
        <v>7.5268817204301078E-2</v>
      </c>
      <c r="W9" s="38">
        <v>0.3</v>
      </c>
      <c r="X9" s="48">
        <f t="shared" si="10"/>
        <v>0.03</v>
      </c>
      <c r="Y9" s="38">
        <v>0.6</v>
      </c>
      <c r="Z9" s="48">
        <f t="shared" si="11"/>
        <v>4.7244094488188969E-2</v>
      </c>
      <c r="AA9" s="38">
        <v>0.7</v>
      </c>
      <c r="AB9" s="48">
        <f t="shared" si="12"/>
        <v>7.5268817204301078E-2</v>
      </c>
      <c r="AC9" s="38">
        <v>0.3</v>
      </c>
      <c r="AD9" s="48">
        <f t="shared" si="13"/>
        <v>0.03</v>
      </c>
      <c r="AE9" s="38">
        <v>0.6</v>
      </c>
      <c r="AF9" s="48">
        <f t="shared" si="14"/>
        <v>4.7244094488188969E-2</v>
      </c>
      <c r="AG9" s="38">
        <v>0.5</v>
      </c>
      <c r="AH9" s="48">
        <f t="shared" si="5"/>
        <v>3.968253968253968E-2</v>
      </c>
    </row>
    <row r="10" spans="1:34" ht="15" customHeight="1" x14ac:dyDescent="0.15">
      <c r="A10" s="25" t="s">
        <v>59</v>
      </c>
      <c r="B10" s="26">
        <v>1000</v>
      </c>
      <c r="C10" s="26">
        <v>500</v>
      </c>
      <c r="D10" s="27">
        <f t="shared" si="0"/>
        <v>0.5</v>
      </c>
      <c r="E10" s="28">
        <f t="shared" si="1"/>
        <v>500</v>
      </c>
      <c r="F10" s="27">
        <f t="shared" si="2"/>
        <v>0.5</v>
      </c>
      <c r="G10" s="38">
        <v>0.2</v>
      </c>
      <c r="H10" s="48">
        <f t="shared" si="15"/>
        <v>2.2471910112359557E-2</v>
      </c>
      <c r="I10" s="38">
        <v>0.5</v>
      </c>
      <c r="J10" s="48">
        <f t="shared" si="16"/>
        <v>3.937007874015748E-2</v>
      </c>
      <c r="K10" s="38">
        <v>0.1</v>
      </c>
      <c r="L10" s="48">
        <f t="shared" si="6"/>
        <v>1.0752688172043013E-2</v>
      </c>
      <c r="M10" s="38">
        <v>0.4</v>
      </c>
      <c r="N10" s="48">
        <f t="shared" si="7"/>
        <v>0.04</v>
      </c>
      <c r="O10" s="38">
        <v>0.1</v>
      </c>
      <c r="P10" s="48">
        <f t="shared" si="3"/>
        <v>1.0752688172043013E-2</v>
      </c>
      <c r="Q10" s="38">
        <v>0.4</v>
      </c>
      <c r="R10" s="48">
        <f t="shared" si="4"/>
        <v>0.04</v>
      </c>
      <c r="S10" s="38">
        <v>0.5</v>
      </c>
      <c r="T10" s="48">
        <f t="shared" si="8"/>
        <v>3.937007874015748E-2</v>
      </c>
      <c r="U10" s="38">
        <v>0.1</v>
      </c>
      <c r="V10" s="48">
        <f t="shared" si="9"/>
        <v>1.0752688172043013E-2</v>
      </c>
      <c r="W10" s="38">
        <v>0.4</v>
      </c>
      <c r="X10" s="48">
        <f t="shared" si="10"/>
        <v>0.04</v>
      </c>
      <c r="Y10" s="38">
        <v>0.5</v>
      </c>
      <c r="Z10" s="48">
        <f t="shared" si="11"/>
        <v>3.937007874015748E-2</v>
      </c>
      <c r="AA10" s="38">
        <v>0.1</v>
      </c>
      <c r="AB10" s="48">
        <f t="shared" si="12"/>
        <v>1.0752688172043013E-2</v>
      </c>
      <c r="AC10" s="38">
        <v>0.4</v>
      </c>
      <c r="AD10" s="48">
        <f t="shared" si="13"/>
        <v>0.04</v>
      </c>
      <c r="AE10" s="38">
        <v>0.5</v>
      </c>
      <c r="AF10" s="48">
        <f t="shared" si="14"/>
        <v>3.937007874015748E-2</v>
      </c>
      <c r="AG10" s="38">
        <v>0.7</v>
      </c>
      <c r="AH10" s="48">
        <f t="shared" si="5"/>
        <v>5.5555555555555552E-2</v>
      </c>
    </row>
    <row r="11" spans="1:34" ht="15" customHeight="1" x14ac:dyDescent="0.15">
      <c r="A11" s="25" t="s">
        <v>61</v>
      </c>
      <c r="B11" s="26">
        <v>1000</v>
      </c>
      <c r="C11" s="26">
        <v>500</v>
      </c>
      <c r="D11" s="27">
        <f t="shared" si="0"/>
        <v>0.5</v>
      </c>
      <c r="E11" s="28">
        <f t="shared" si="1"/>
        <v>500</v>
      </c>
      <c r="F11" s="27">
        <f t="shared" si="2"/>
        <v>0.5</v>
      </c>
      <c r="G11" s="38">
        <v>0.1</v>
      </c>
      <c r="H11" s="48">
        <f t="shared" si="15"/>
        <v>1.1235955056179778E-2</v>
      </c>
      <c r="I11" s="38">
        <v>0.3</v>
      </c>
      <c r="J11" s="48">
        <f t="shared" si="16"/>
        <v>2.3622047244094484E-2</v>
      </c>
      <c r="K11" s="38">
        <v>0.1</v>
      </c>
      <c r="L11" s="48">
        <f t="shared" si="6"/>
        <v>1.0752688172043013E-2</v>
      </c>
      <c r="M11" s="38">
        <v>0.3</v>
      </c>
      <c r="N11" s="48">
        <f t="shared" si="7"/>
        <v>0.03</v>
      </c>
      <c r="O11" s="38">
        <v>0.1</v>
      </c>
      <c r="P11" s="48">
        <f t="shared" si="3"/>
        <v>1.0752688172043013E-2</v>
      </c>
      <c r="Q11" s="38">
        <v>0.3</v>
      </c>
      <c r="R11" s="48">
        <f t="shared" si="4"/>
        <v>0.03</v>
      </c>
      <c r="S11" s="38">
        <v>0.3</v>
      </c>
      <c r="T11" s="48">
        <f t="shared" si="8"/>
        <v>2.3622047244094484E-2</v>
      </c>
      <c r="U11" s="38">
        <v>0.1</v>
      </c>
      <c r="V11" s="48">
        <f t="shared" si="9"/>
        <v>1.0752688172043013E-2</v>
      </c>
      <c r="W11" s="38">
        <v>0.3</v>
      </c>
      <c r="X11" s="48">
        <f t="shared" si="10"/>
        <v>0.03</v>
      </c>
      <c r="Y11" s="38">
        <v>0.3</v>
      </c>
      <c r="Z11" s="48">
        <f t="shared" si="11"/>
        <v>2.3622047244094484E-2</v>
      </c>
      <c r="AA11" s="38">
        <v>0.1</v>
      </c>
      <c r="AB11" s="48">
        <f t="shared" si="12"/>
        <v>1.0752688172043013E-2</v>
      </c>
      <c r="AC11" s="38">
        <v>0.3</v>
      </c>
      <c r="AD11" s="48">
        <f t="shared" si="13"/>
        <v>0.03</v>
      </c>
      <c r="AE11" s="38">
        <v>0.3</v>
      </c>
      <c r="AF11" s="48">
        <f t="shared" si="14"/>
        <v>2.3622047244094484E-2</v>
      </c>
      <c r="AG11" s="38">
        <v>0.6</v>
      </c>
      <c r="AH11" s="48">
        <f t="shared" si="5"/>
        <v>4.7619047619047616E-2</v>
      </c>
    </row>
    <row r="12" spans="1:34" ht="15" customHeight="1" x14ac:dyDescent="0.15">
      <c r="A12" s="25" t="s">
        <v>29</v>
      </c>
      <c r="B12" s="26">
        <v>1000</v>
      </c>
      <c r="C12" s="26">
        <v>400</v>
      </c>
      <c r="D12" s="27">
        <f t="shared" si="0"/>
        <v>0.4</v>
      </c>
      <c r="E12" s="28">
        <f t="shared" si="1"/>
        <v>600</v>
      </c>
      <c r="F12" s="27">
        <f t="shared" si="2"/>
        <v>0.6</v>
      </c>
      <c r="G12" s="38">
        <v>0.3</v>
      </c>
      <c r="H12" s="48">
        <f t="shared" si="15"/>
        <v>3.3707865168539332E-2</v>
      </c>
      <c r="I12" s="38">
        <v>0.6</v>
      </c>
      <c r="J12" s="48">
        <f t="shared" si="16"/>
        <v>4.7244094488188969E-2</v>
      </c>
      <c r="K12" s="38">
        <v>0.7</v>
      </c>
      <c r="L12" s="48">
        <f t="shared" si="6"/>
        <v>7.5268817204301078E-2</v>
      </c>
      <c r="M12" s="38">
        <v>0.5</v>
      </c>
      <c r="N12" s="48">
        <f t="shared" si="7"/>
        <v>0.05</v>
      </c>
      <c r="O12" s="38">
        <v>0.7</v>
      </c>
      <c r="P12" s="48">
        <f t="shared" si="3"/>
        <v>7.5268817204301078E-2</v>
      </c>
      <c r="Q12" s="38">
        <v>0.5</v>
      </c>
      <c r="R12" s="48">
        <f t="shared" si="4"/>
        <v>0.05</v>
      </c>
      <c r="S12" s="38">
        <v>0.6</v>
      </c>
      <c r="T12" s="48">
        <f t="shared" si="8"/>
        <v>4.7244094488188969E-2</v>
      </c>
      <c r="U12" s="38">
        <v>0.7</v>
      </c>
      <c r="V12" s="48">
        <f t="shared" si="9"/>
        <v>7.5268817204301078E-2</v>
      </c>
      <c r="W12" s="38">
        <v>0.5</v>
      </c>
      <c r="X12" s="48">
        <f t="shared" si="10"/>
        <v>0.05</v>
      </c>
      <c r="Y12" s="38">
        <v>0.6</v>
      </c>
      <c r="Z12" s="48">
        <f t="shared" si="11"/>
        <v>4.7244094488188969E-2</v>
      </c>
      <c r="AA12" s="38">
        <v>0.7</v>
      </c>
      <c r="AB12" s="48">
        <f t="shared" si="12"/>
        <v>7.5268817204301078E-2</v>
      </c>
      <c r="AC12" s="38">
        <v>0.5</v>
      </c>
      <c r="AD12" s="48">
        <f t="shared" si="13"/>
        <v>0.05</v>
      </c>
      <c r="AE12" s="38">
        <v>0.6</v>
      </c>
      <c r="AF12" s="48">
        <f t="shared" si="14"/>
        <v>4.7244094488188969E-2</v>
      </c>
      <c r="AG12" s="38">
        <v>0.7</v>
      </c>
      <c r="AH12" s="48">
        <f t="shared" si="5"/>
        <v>5.5555555555555552E-2</v>
      </c>
    </row>
    <row r="13" spans="1:34" ht="15" customHeight="1" x14ac:dyDescent="0.15">
      <c r="A13" s="25" t="s">
        <v>44</v>
      </c>
      <c r="B13" s="26">
        <v>1500</v>
      </c>
      <c r="C13" s="26">
        <v>600</v>
      </c>
      <c r="D13" s="27">
        <f t="shared" si="0"/>
        <v>0.4</v>
      </c>
      <c r="E13" s="28">
        <f t="shared" si="1"/>
        <v>900</v>
      </c>
      <c r="F13" s="27">
        <f t="shared" si="2"/>
        <v>0.6</v>
      </c>
      <c r="G13" s="38">
        <v>0.1</v>
      </c>
      <c r="H13" s="48">
        <f t="shared" si="15"/>
        <v>1.1235955056179778E-2</v>
      </c>
      <c r="I13" s="38">
        <v>0.8</v>
      </c>
      <c r="J13" s="48">
        <f t="shared" si="16"/>
        <v>6.2992125984251968E-2</v>
      </c>
      <c r="K13" s="38">
        <v>0.2</v>
      </c>
      <c r="L13" s="48">
        <f t="shared" si="6"/>
        <v>2.1505376344086027E-2</v>
      </c>
      <c r="M13" s="38">
        <v>0.5</v>
      </c>
      <c r="N13" s="48">
        <f t="shared" si="7"/>
        <v>0.05</v>
      </c>
      <c r="O13" s="38">
        <v>0.2</v>
      </c>
      <c r="P13" s="48">
        <f t="shared" si="3"/>
        <v>2.1505376344086027E-2</v>
      </c>
      <c r="Q13" s="38">
        <v>0.5</v>
      </c>
      <c r="R13" s="48">
        <f t="shared" si="4"/>
        <v>0.05</v>
      </c>
      <c r="S13" s="38">
        <v>0.8</v>
      </c>
      <c r="T13" s="48">
        <f t="shared" si="8"/>
        <v>6.2992125984251968E-2</v>
      </c>
      <c r="U13" s="38">
        <v>0.2</v>
      </c>
      <c r="V13" s="48">
        <f t="shared" si="9"/>
        <v>2.1505376344086027E-2</v>
      </c>
      <c r="W13" s="38">
        <v>0.5</v>
      </c>
      <c r="X13" s="48">
        <f t="shared" si="10"/>
        <v>0.05</v>
      </c>
      <c r="Y13" s="38">
        <v>0.8</v>
      </c>
      <c r="Z13" s="48">
        <f t="shared" si="11"/>
        <v>6.2992125984251968E-2</v>
      </c>
      <c r="AA13" s="38">
        <v>0.2</v>
      </c>
      <c r="AB13" s="48">
        <f t="shared" si="12"/>
        <v>2.1505376344086027E-2</v>
      </c>
      <c r="AC13" s="38">
        <v>0.5</v>
      </c>
      <c r="AD13" s="48">
        <f t="shared" si="13"/>
        <v>0.05</v>
      </c>
      <c r="AE13" s="38">
        <v>0.8</v>
      </c>
      <c r="AF13" s="48">
        <f t="shared" si="14"/>
        <v>6.2992125984251968E-2</v>
      </c>
      <c r="AG13" s="38">
        <v>0.4</v>
      </c>
      <c r="AH13" s="48">
        <f t="shared" si="5"/>
        <v>3.1746031746031751E-2</v>
      </c>
    </row>
    <row r="14" spans="1:34" ht="15" customHeight="1" x14ac:dyDescent="0.15">
      <c r="A14" s="142" t="s">
        <v>213</v>
      </c>
      <c r="B14" s="26">
        <v>1000</v>
      </c>
      <c r="C14" s="26">
        <v>500</v>
      </c>
      <c r="D14" s="27">
        <f t="shared" ref="D14:D18" si="17">C14/B14</f>
        <v>0.5</v>
      </c>
      <c r="E14" s="28">
        <f t="shared" ref="E14:E18" si="18">B14-C14</f>
        <v>500</v>
      </c>
      <c r="F14" s="27">
        <f t="shared" ref="F14:F18" si="19">E14/B14</f>
        <v>0.5</v>
      </c>
      <c r="G14" s="38">
        <v>1</v>
      </c>
      <c r="H14" s="48">
        <f t="shared" ref="H14:H18" si="20">G14/$H$25</f>
        <v>0.11235955056179778</v>
      </c>
      <c r="I14" s="38">
        <v>0.6</v>
      </c>
      <c r="J14" s="48">
        <f t="shared" ref="J14:J18" si="21">I14/$J$25</f>
        <v>4.7244094488188969E-2</v>
      </c>
      <c r="K14" s="38">
        <v>0.7</v>
      </c>
      <c r="L14" s="48">
        <f t="shared" si="6"/>
        <v>7.5268817204301078E-2</v>
      </c>
      <c r="M14" s="38">
        <v>0.3</v>
      </c>
      <c r="N14" s="48">
        <f t="shared" si="7"/>
        <v>0.03</v>
      </c>
      <c r="O14" s="38">
        <v>0.7</v>
      </c>
      <c r="P14" s="48">
        <f t="shared" ref="P14:P18" si="22">O14/$P$25</f>
        <v>7.5268817204301078E-2</v>
      </c>
      <c r="Q14" s="38">
        <v>0.3</v>
      </c>
      <c r="R14" s="48">
        <f t="shared" si="4"/>
        <v>0.03</v>
      </c>
      <c r="S14" s="38">
        <v>0.6</v>
      </c>
      <c r="T14" s="48">
        <f t="shared" si="8"/>
        <v>4.7244094488188969E-2</v>
      </c>
      <c r="U14" s="38">
        <v>0.7</v>
      </c>
      <c r="V14" s="48">
        <f t="shared" si="9"/>
        <v>7.5268817204301078E-2</v>
      </c>
      <c r="W14" s="38">
        <v>0.3</v>
      </c>
      <c r="X14" s="48">
        <f t="shared" si="10"/>
        <v>0.03</v>
      </c>
      <c r="Y14" s="38">
        <v>0.6</v>
      </c>
      <c r="Z14" s="48">
        <f t="shared" si="11"/>
        <v>4.7244094488188969E-2</v>
      </c>
      <c r="AA14" s="38">
        <v>0.7</v>
      </c>
      <c r="AB14" s="48">
        <f t="shared" si="12"/>
        <v>7.5268817204301078E-2</v>
      </c>
      <c r="AC14" s="38">
        <v>0.3</v>
      </c>
      <c r="AD14" s="48">
        <f t="shared" si="13"/>
        <v>0.03</v>
      </c>
      <c r="AE14" s="38">
        <v>0.6</v>
      </c>
      <c r="AF14" s="48">
        <f t="shared" si="14"/>
        <v>4.7244094488188969E-2</v>
      </c>
      <c r="AG14" s="38">
        <v>0.5</v>
      </c>
      <c r="AH14" s="48">
        <f t="shared" ref="AH14:AH18" si="23">AG14/$AH$25</f>
        <v>3.968253968253968E-2</v>
      </c>
    </row>
    <row r="15" spans="1:34" ht="15" customHeight="1" x14ac:dyDescent="0.15">
      <c r="A15" s="143" t="s">
        <v>214</v>
      </c>
      <c r="B15" s="26">
        <v>1000</v>
      </c>
      <c r="C15" s="26">
        <v>500</v>
      </c>
      <c r="D15" s="27">
        <f t="shared" si="17"/>
        <v>0.5</v>
      </c>
      <c r="E15" s="28">
        <f t="shared" si="18"/>
        <v>500</v>
      </c>
      <c r="F15" s="27">
        <f t="shared" si="19"/>
        <v>0.5</v>
      </c>
      <c r="G15" s="38">
        <v>0.2</v>
      </c>
      <c r="H15" s="48">
        <f t="shared" si="20"/>
        <v>2.2471910112359557E-2</v>
      </c>
      <c r="I15" s="38">
        <v>0.5</v>
      </c>
      <c r="J15" s="48">
        <f t="shared" si="21"/>
        <v>3.937007874015748E-2</v>
      </c>
      <c r="K15" s="38">
        <v>0.1</v>
      </c>
      <c r="L15" s="48">
        <f t="shared" si="6"/>
        <v>1.0752688172043013E-2</v>
      </c>
      <c r="M15" s="38">
        <v>0.4</v>
      </c>
      <c r="N15" s="48">
        <f t="shared" si="7"/>
        <v>0.04</v>
      </c>
      <c r="O15" s="38">
        <v>0.1</v>
      </c>
      <c r="P15" s="48">
        <f t="shared" si="22"/>
        <v>1.0752688172043013E-2</v>
      </c>
      <c r="Q15" s="38">
        <v>0.4</v>
      </c>
      <c r="R15" s="48">
        <f t="shared" si="4"/>
        <v>0.04</v>
      </c>
      <c r="S15" s="38">
        <v>0.5</v>
      </c>
      <c r="T15" s="48">
        <f t="shared" si="8"/>
        <v>3.937007874015748E-2</v>
      </c>
      <c r="U15" s="38">
        <v>0.1</v>
      </c>
      <c r="V15" s="48">
        <f t="shared" si="9"/>
        <v>1.0752688172043013E-2</v>
      </c>
      <c r="W15" s="38">
        <v>0.4</v>
      </c>
      <c r="X15" s="48">
        <f t="shared" si="10"/>
        <v>0.04</v>
      </c>
      <c r="Y15" s="38">
        <v>0.5</v>
      </c>
      <c r="Z15" s="48">
        <f t="shared" si="11"/>
        <v>3.937007874015748E-2</v>
      </c>
      <c r="AA15" s="38">
        <v>0.1</v>
      </c>
      <c r="AB15" s="48">
        <f t="shared" si="12"/>
        <v>1.0752688172043013E-2</v>
      </c>
      <c r="AC15" s="38">
        <v>0.4</v>
      </c>
      <c r="AD15" s="48">
        <f t="shared" si="13"/>
        <v>0.04</v>
      </c>
      <c r="AE15" s="38">
        <v>0.5</v>
      </c>
      <c r="AF15" s="48">
        <f t="shared" si="14"/>
        <v>3.937007874015748E-2</v>
      </c>
      <c r="AG15" s="38">
        <v>0.7</v>
      </c>
      <c r="AH15" s="48">
        <f t="shared" si="23"/>
        <v>5.5555555555555552E-2</v>
      </c>
    </row>
    <row r="16" spans="1:34" ht="15" customHeight="1" x14ac:dyDescent="0.15">
      <c r="A16" s="143" t="s">
        <v>215</v>
      </c>
      <c r="B16" s="26">
        <v>1000</v>
      </c>
      <c r="C16" s="26">
        <v>500</v>
      </c>
      <c r="D16" s="27">
        <f t="shared" si="17"/>
        <v>0.5</v>
      </c>
      <c r="E16" s="28">
        <f t="shared" si="18"/>
        <v>500</v>
      </c>
      <c r="F16" s="27">
        <f t="shared" si="19"/>
        <v>0.5</v>
      </c>
      <c r="G16" s="38">
        <v>0.1</v>
      </c>
      <c r="H16" s="48">
        <f>G16/$H$25</f>
        <v>1.1235955056179778E-2</v>
      </c>
      <c r="I16" s="38">
        <v>0.3</v>
      </c>
      <c r="J16" s="48">
        <f t="shared" si="21"/>
        <v>2.3622047244094484E-2</v>
      </c>
      <c r="K16" s="38">
        <v>0.1</v>
      </c>
      <c r="L16" s="48">
        <f t="shared" si="6"/>
        <v>1.0752688172043013E-2</v>
      </c>
      <c r="M16" s="38">
        <v>0.3</v>
      </c>
      <c r="N16" s="48">
        <f t="shared" si="7"/>
        <v>0.03</v>
      </c>
      <c r="O16" s="38">
        <v>0.1</v>
      </c>
      <c r="P16" s="48">
        <f t="shared" si="22"/>
        <v>1.0752688172043013E-2</v>
      </c>
      <c r="Q16" s="38">
        <v>0.3</v>
      </c>
      <c r="R16" s="48">
        <f t="shared" si="4"/>
        <v>0.03</v>
      </c>
      <c r="S16" s="38">
        <v>0.3</v>
      </c>
      <c r="T16" s="48">
        <f t="shared" si="8"/>
        <v>2.3622047244094484E-2</v>
      </c>
      <c r="U16" s="38">
        <v>0.1</v>
      </c>
      <c r="V16" s="48">
        <f t="shared" si="9"/>
        <v>1.0752688172043013E-2</v>
      </c>
      <c r="W16" s="38">
        <v>0.3</v>
      </c>
      <c r="X16" s="48">
        <f t="shared" si="10"/>
        <v>0.03</v>
      </c>
      <c r="Y16" s="38">
        <v>0.3</v>
      </c>
      <c r="Z16" s="48">
        <f t="shared" si="11"/>
        <v>2.3622047244094484E-2</v>
      </c>
      <c r="AA16" s="38">
        <v>0.1</v>
      </c>
      <c r="AB16" s="48">
        <f t="shared" si="12"/>
        <v>1.0752688172043013E-2</v>
      </c>
      <c r="AC16" s="38">
        <v>0.3</v>
      </c>
      <c r="AD16" s="48">
        <f t="shared" si="13"/>
        <v>0.03</v>
      </c>
      <c r="AE16" s="38">
        <v>0.3</v>
      </c>
      <c r="AF16" s="48">
        <f t="shared" si="14"/>
        <v>2.3622047244094484E-2</v>
      </c>
      <c r="AG16" s="38">
        <v>0.6</v>
      </c>
      <c r="AH16" s="48">
        <f t="shared" si="23"/>
        <v>4.7619047619047616E-2</v>
      </c>
    </row>
    <row r="17" spans="1:34" ht="15" customHeight="1" x14ac:dyDescent="0.15">
      <c r="A17" s="143" t="s">
        <v>216</v>
      </c>
      <c r="B17" s="26">
        <v>1000</v>
      </c>
      <c r="C17" s="26">
        <v>400</v>
      </c>
      <c r="D17" s="27">
        <f t="shared" si="17"/>
        <v>0.4</v>
      </c>
      <c r="E17" s="28">
        <f t="shared" si="18"/>
        <v>600</v>
      </c>
      <c r="F17" s="27">
        <f t="shared" si="19"/>
        <v>0.6</v>
      </c>
      <c r="G17" s="38">
        <v>0.3</v>
      </c>
      <c r="H17" s="48">
        <f t="shared" si="20"/>
        <v>3.3707865168539332E-2</v>
      </c>
      <c r="I17" s="38">
        <v>0.6</v>
      </c>
      <c r="J17" s="48">
        <f t="shared" si="21"/>
        <v>4.7244094488188969E-2</v>
      </c>
      <c r="K17" s="38">
        <v>0.7</v>
      </c>
      <c r="L17" s="48">
        <f t="shared" si="6"/>
        <v>7.5268817204301078E-2</v>
      </c>
      <c r="M17" s="38">
        <v>0.5</v>
      </c>
      <c r="N17" s="48">
        <f t="shared" si="7"/>
        <v>0.05</v>
      </c>
      <c r="O17" s="38">
        <v>0.7</v>
      </c>
      <c r="P17" s="48">
        <f t="shared" si="22"/>
        <v>7.5268817204301078E-2</v>
      </c>
      <c r="Q17" s="38">
        <v>0.5</v>
      </c>
      <c r="R17" s="48">
        <f t="shared" si="4"/>
        <v>0.05</v>
      </c>
      <c r="S17" s="38">
        <v>0.6</v>
      </c>
      <c r="T17" s="48">
        <f t="shared" si="8"/>
        <v>4.7244094488188969E-2</v>
      </c>
      <c r="U17" s="38">
        <v>0.7</v>
      </c>
      <c r="V17" s="48">
        <f t="shared" si="9"/>
        <v>7.5268817204301078E-2</v>
      </c>
      <c r="W17" s="38">
        <v>0.5</v>
      </c>
      <c r="X17" s="48">
        <f t="shared" si="10"/>
        <v>0.05</v>
      </c>
      <c r="Y17" s="38">
        <v>0.6</v>
      </c>
      <c r="Z17" s="48">
        <f t="shared" si="11"/>
        <v>4.7244094488188969E-2</v>
      </c>
      <c r="AA17" s="38">
        <v>0.7</v>
      </c>
      <c r="AB17" s="48">
        <f t="shared" si="12"/>
        <v>7.5268817204301078E-2</v>
      </c>
      <c r="AC17" s="38">
        <v>0.5</v>
      </c>
      <c r="AD17" s="48">
        <f t="shared" si="13"/>
        <v>0.05</v>
      </c>
      <c r="AE17" s="38">
        <v>0.6</v>
      </c>
      <c r="AF17" s="48">
        <f t="shared" si="14"/>
        <v>4.7244094488188969E-2</v>
      </c>
      <c r="AG17" s="38">
        <v>0.7</v>
      </c>
      <c r="AH17" s="48">
        <f t="shared" si="23"/>
        <v>5.5555555555555552E-2</v>
      </c>
    </row>
    <row r="18" spans="1:34" ht="15" customHeight="1" x14ac:dyDescent="0.15">
      <c r="A18" s="143" t="s">
        <v>217</v>
      </c>
      <c r="B18" s="26">
        <v>1500</v>
      </c>
      <c r="C18" s="26">
        <v>600</v>
      </c>
      <c r="D18" s="27">
        <f t="shared" si="17"/>
        <v>0.4</v>
      </c>
      <c r="E18" s="28">
        <f t="shared" si="18"/>
        <v>900</v>
      </c>
      <c r="F18" s="27">
        <f t="shared" si="19"/>
        <v>0.6</v>
      </c>
      <c r="G18" s="38">
        <v>0.1</v>
      </c>
      <c r="H18" s="48">
        <f t="shared" si="20"/>
        <v>1.1235955056179778E-2</v>
      </c>
      <c r="I18" s="38">
        <v>0.8</v>
      </c>
      <c r="J18" s="48">
        <f t="shared" si="21"/>
        <v>6.2992125984251968E-2</v>
      </c>
      <c r="K18" s="38">
        <v>0.2</v>
      </c>
      <c r="L18" s="48">
        <f t="shared" si="6"/>
        <v>2.1505376344086027E-2</v>
      </c>
      <c r="M18" s="38">
        <v>0.5</v>
      </c>
      <c r="N18" s="48">
        <f t="shared" si="7"/>
        <v>0.05</v>
      </c>
      <c r="O18" s="38">
        <v>0.2</v>
      </c>
      <c r="P18" s="48">
        <f t="shared" si="22"/>
        <v>2.1505376344086027E-2</v>
      </c>
      <c r="Q18" s="38">
        <v>0.5</v>
      </c>
      <c r="R18" s="48">
        <f t="shared" si="4"/>
        <v>0.05</v>
      </c>
      <c r="S18" s="38">
        <v>0.8</v>
      </c>
      <c r="T18" s="48">
        <f t="shared" si="8"/>
        <v>6.2992125984251968E-2</v>
      </c>
      <c r="U18" s="38">
        <v>0.2</v>
      </c>
      <c r="V18" s="48">
        <f t="shared" si="9"/>
        <v>2.1505376344086027E-2</v>
      </c>
      <c r="W18" s="38">
        <v>0.5</v>
      </c>
      <c r="X18" s="48">
        <f t="shared" si="10"/>
        <v>0.05</v>
      </c>
      <c r="Y18" s="38">
        <v>0.8</v>
      </c>
      <c r="Z18" s="48">
        <f t="shared" si="11"/>
        <v>6.2992125984251968E-2</v>
      </c>
      <c r="AA18" s="38">
        <v>0.2</v>
      </c>
      <c r="AB18" s="48">
        <f t="shared" si="12"/>
        <v>2.1505376344086027E-2</v>
      </c>
      <c r="AC18" s="38">
        <v>0.5</v>
      </c>
      <c r="AD18" s="48">
        <f t="shared" si="13"/>
        <v>0.05</v>
      </c>
      <c r="AE18" s="38">
        <v>0.8</v>
      </c>
      <c r="AF18" s="48">
        <f t="shared" si="14"/>
        <v>6.2992125984251968E-2</v>
      </c>
      <c r="AG18" s="38">
        <v>0.4</v>
      </c>
      <c r="AH18" s="48">
        <f t="shared" si="23"/>
        <v>3.1746031746031751E-2</v>
      </c>
    </row>
    <row r="19" spans="1:34" ht="15" customHeight="1" x14ac:dyDescent="0.15">
      <c r="A19" s="143" t="s">
        <v>218</v>
      </c>
      <c r="B19" s="26">
        <v>1000</v>
      </c>
      <c r="C19" s="26">
        <v>500</v>
      </c>
      <c r="D19" s="27">
        <f t="shared" ref="D19:D23" si="24">C19/B19</f>
        <v>0.5</v>
      </c>
      <c r="E19" s="28">
        <f t="shared" ref="E19:E23" si="25">B19-C19</f>
        <v>500</v>
      </c>
      <c r="F19" s="27">
        <f t="shared" ref="F19:F23" si="26">E19/B19</f>
        <v>0.5</v>
      </c>
      <c r="G19" s="38">
        <v>1</v>
      </c>
      <c r="H19" s="48">
        <f t="shared" ref="H19:H23" si="27">G19/$H$25</f>
        <v>0.11235955056179778</v>
      </c>
      <c r="I19" s="38">
        <v>0.6</v>
      </c>
      <c r="J19" s="48">
        <f t="shared" ref="J19:J23" si="28">I19/$J$25</f>
        <v>4.7244094488188969E-2</v>
      </c>
      <c r="K19" s="38">
        <v>0.7</v>
      </c>
      <c r="L19" s="48">
        <f t="shared" si="6"/>
        <v>7.5268817204301078E-2</v>
      </c>
      <c r="M19" s="38">
        <v>0.3</v>
      </c>
      <c r="N19" s="48">
        <f t="shared" si="7"/>
        <v>0.03</v>
      </c>
      <c r="O19" s="38">
        <v>0.7</v>
      </c>
      <c r="P19" s="48">
        <f t="shared" ref="P19:P23" si="29">O19/$P$25</f>
        <v>7.5268817204301078E-2</v>
      </c>
      <c r="Q19" s="38">
        <v>0.3</v>
      </c>
      <c r="R19" s="48">
        <f t="shared" si="4"/>
        <v>0.03</v>
      </c>
      <c r="S19" s="38">
        <v>0.6</v>
      </c>
      <c r="T19" s="48">
        <f t="shared" si="8"/>
        <v>4.7244094488188969E-2</v>
      </c>
      <c r="U19" s="38">
        <v>0.7</v>
      </c>
      <c r="V19" s="48">
        <f t="shared" si="9"/>
        <v>7.5268817204301078E-2</v>
      </c>
      <c r="W19" s="38">
        <v>0.3</v>
      </c>
      <c r="X19" s="48">
        <f t="shared" si="10"/>
        <v>0.03</v>
      </c>
      <c r="Y19" s="38">
        <v>0.6</v>
      </c>
      <c r="Z19" s="48">
        <f t="shared" si="11"/>
        <v>4.7244094488188969E-2</v>
      </c>
      <c r="AA19" s="38">
        <v>0.7</v>
      </c>
      <c r="AB19" s="48">
        <f t="shared" si="12"/>
        <v>7.5268817204301078E-2</v>
      </c>
      <c r="AC19" s="38">
        <v>0.3</v>
      </c>
      <c r="AD19" s="48">
        <f t="shared" si="13"/>
        <v>0.03</v>
      </c>
      <c r="AE19" s="38">
        <v>0.6</v>
      </c>
      <c r="AF19" s="48">
        <f t="shared" si="14"/>
        <v>4.7244094488188969E-2</v>
      </c>
      <c r="AG19" s="38">
        <v>0.5</v>
      </c>
      <c r="AH19" s="48">
        <f t="shared" ref="AH19:AH23" si="30">AG19/$AH$25</f>
        <v>3.968253968253968E-2</v>
      </c>
    </row>
    <row r="20" spans="1:34" ht="15" customHeight="1" x14ac:dyDescent="0.15">
      <c r="A20" s="143" t="s">
        <v>219</v>
      </c>
      <c r="B20" s="26">
        <v>1000</v>
      </c>
      <c r="C20" s="26">
        <v>500</v>
      </c>
      <c r="D20" s="27">
        <f t="shared" si="24"/>
        <v>0.5</v>
      </c>
      <c r="E20" s="28">
        <f t="shared" si="25"/>
        <v>500</v>
      </c>
      <c r="F20" s="27">
        <f t="shared" si="26"/>
        <v>0.5</v>
      </c>
      <c r="G20" s="38">
        <v>0.2</v>
      </c>
      <c r="H20" s="48">
        <f t="shared" si="27"/>
        <v>2.2471910112359557E-2</v>
      </c>
      <c r="I20" s="38">
        <v>0.5</v>
      </c>
      <c r="J20" s="48">
        <f t="shared" si="28"/>
        <v>3.937007874015748E-2</v>
      </c>
      <c r="K20" s="38">
        <v>0.1</v>
      </c>
      <c r="L20" s="48">
        <f t="shared" si="6"/>
        <v>1.0752688172043013E-2</v>
      </c>
      <c r="M20" s="38">
        <v>0.4</v>
      </c>
      <c r="N20" s="48">
        <f t="shared" si="7"/>
        <v>0.04</v>
      </c>
      <c r="O20" s="38">
        <v>0.1</v>
      </c>
      <c r="P20" s="48">
        <f t="shared" si="29"/>
        <v>1.0752688172043013E-2</v>
      </c>
      <c r="Q20" s="38">
        <v>0.4</v>
      </c>
      <c r="R20" s="48">
        <f t="shared" si="4"/>
        <v>0.04</v>
      </c>
      <c r="S20" s="38">
        <v>0.5</v>
      </c>
      <c r="T20" s="48">
        <f t="shared" si="8"/>
        <v>3.937007874015748E-2</v>
      </c>
      <c r="U20" s="38">
        <v>0.1</v>
      </c>
      <c r="V20" s="48">
        <f t="shared" si="9"/>
        <v>1.0752688172043013E-2</v>
      </c>
      <c r="W20" s="38">
        <v>0.4</v>
      </c>
      <c r="X20" s="48">
        <f t="shared" si="10"/>
        <v>0.04</v>
      </c>
      <c r="Y20" s="38">
        <v>0.5</v>
      </c>
      <c r="Z20" s="48">
        <f t="shared" si="11"/>
        <v>3.937007874015748E-2</v>
      </c>
      <c r="AA20" s="38">
        <v>0.1</v>
      </c>
      <c r="AB20" s="48">
        <f t="shared" si="12"/>
        <v>1.0752688172043013E-2</v>
      </c>
      <c r="AC20" s="38">
        <v>0.4</v>
      </c>
      <c r="AD20" s="48">
        <f t="shared" si="13"/>
        <v>0.04</v>
      </c>
      <c r="AE20" s="38">
        <v>0.5</v>
      </c>
      <c r="AF20" s="48">
        <f t="shared" si="14"/>
        <v>3.937007874015748E-2</v>
      </c>
      <c r="AG20" s="38">
        <v>0.7</v>
      </c>
      <c r="AH20" s="48">
        <f t="shared" si="30"/>
        <v>5.5555555555555552E-2</v>
      </c>
    </row>
    <row r="21" spans="1:34" ht="15" customHeight="1" x14ac:dyDescent="0.15">
      <c r="A21" s="143" t="s">
        <v>220</v>
      </c>
      <c r="B21" s="26">
        <v>1000</v>
      </c>
      <c r="C21" s="26">
        <v>500</v>
      </c>
      <c r="D21" s="27">
        <f t="shared" si="24"/>
        <v>0.5</v>
      </c>
      <c r="E21" s="28">
        <f t="shared" si="25"/>
        <v>500</v>
      </c>
      <c r="F21" s="27">
        <f t="shared" si="26"/>
        <v>0.5</v>
      </c>
      <c r="G21" s="38">
        <v>0.1</v>
      </c>
      <c r="H21" s="48">
        <f t="shared" si="27"/>
        <v>1.1235955056179778E-2</v>
      </c>
      <c r="I21" s="38">
        <v>0.3</v>
      </c>
      <c r="J21" s="48">
        <f t="shared" si="28"/>
        <v>2.3622047244094484E-2</v>
      </c>
      <c r="K21" s="38">
        <v>0.1</v>
      </c>
      <c r="L21" s="48">
        <f t="shared" si="6"/>
        <v>1.0752688172043013E-2</v>
      </c>
      <c r="M21" s="38">
        <v>0.3</v>
      </c>
      <c r="N21" s="48">
        <f t="shared" si="7"/>
        <v>0.03</v>
      </c>
      <c r="O21" s="38">
        <v>0.1</v>
      </c>
      <c r="P21" s="48">
        <f t="shared" si="29"/>
        <v>1.0752688172043013E-2</v>
      </c>
      <c r="Q21" s="38">
        <v>0.3</v>
      </c>
      <c r="R21" s="48">
        <f t="shared" si="4"/>
        <v>0.03</v>
      </c>
      <c r="S21" s="38">
        <v>0.3</v>
      </c>
      <c r="T21" s="48">
        <f t="shared" si="8"/>
        <v>2.3622047244094484E-2</v>
      </c>
      <c r="U21" s="38">
        <v>0.1</v>
      </c>
      <c r="V21" s="48">
        <f t="shared" si="9"/>
        <v>1.0752688172043013E-2</v>
      </c>
      <c r="W21" s="38">
        <v>0.3</v>
      </c>
      <c r="X21" s="48">
        <f t="shared" si="10"/>
        <v>0.03</v>
      </c>
      <c r="Y21" s="38">
        <v>0.3</v>
      </c>
      <c r="Z21" s="48">
        <f t="shared" si="11"/>
        <v>2.3622047244094484E-2</v>
      </c>
      <c r="AA21" s="38">
        <v>0.1</v>
      </c>
      <c r="AB21" s="48">
        <f t="shared" si="12"/>
        <v>1.0752688172043013E-2</v>
      </c>
      <c r="AC21" s="38">
        <v>0.3</v>
      </c>
      <c r="AD21" s="48">
        <f t="shared" si="13"/>
        <v>0.03</v>
      </c>
      <c r="AE21" s="38">
        <v>0.3</v>
      </c>
      <c r="AF21" s="48">
        <f t="shared" si="14"/>
        <v>2.3622047244094484E-2</v>
      </c>
      <c r="AG21" s="38">
        <v>0.6</v>
      </c>
      <c r="AH21" s="48">
        <f t="shared" si="30"/>
        <v>4.7619047619047616E-2</v>
      </c>
    </row>
    <row r="22" spans="1:34" ht="15" customHeight="1" x14ac:dyDescent="0.15">
      <c r="A22" s="143" t="s">
        <v>221</v>
      </c>
      <c r="B22" s="26">
        <v>1000</v>
      </c>
      <c r="C22" s="26">
        <v>400</v>
      </c>
      <c r="D22" s="27">
        <f t="shared" si="24"/>
        <v>0.4</v>
      </c>
      <c r="E22" s="28">
        <f t="shared" si="25"/>
        <v>600</v>
      </c>
      <c r="F22" s="27">
        <f t="shared" si="26"/>
        <v>0.6</v>
      </c>
      <c r="G22" s="38">
        <v>0.3</v>
      </c>
      <c r="H22" s="48">
        <f t="shared" si="27"/>
        <v>3.3707865168539332E-2</v>
      </c>
      <c r="I22" s="38">
        <v>0.6</v>
      </c>
      <c r="J22" s="48">
        <f t="shared" si="28"/>
        <v>4.7244094488188969E-2</v>
      </c>
      <c r="K22" s="38">
        <v>0.7</v>
      </c>
      <c r="L22" s="48">
        <f t="shared" si="6"/>
        <v>7.5268817204301078E-2</v>
      </c>
      <c r="M22" s="38">
        <v>0.5</v>
      </c>
      <c r="N22" s="48">
        <f t="shared" si="7"/>
        <v>0.05</v>
      </c>
      <c r="O22" s="38">
        <v>0.7</v>
      </c>
      <c r="P22" s="48">
        <f t="shared" si="29"/>
        <v>7.5268817204301078E-2</v>
      </c>
      <c r="Q22" s="38">
        <v>0.5</v>
      </c>
      <c r="R22" s="48">
        <f t="shared" si="4"/>
        <v>0.05</v>
      </c>
      <c r="S22" s="38">
        <v>0.6</v>
      </c>
      <c r="T22" s="48">
        <f t="shared" si="8"/>
        <v>4.7244094488188969E-2</v>
      </c>
      <c r="U22" s="38">
        <v>0.7</v>
      </c>
      <c r="V22" s="48">
        <f t="shared" si="9"/>
        <v>7.5268817204301078E-2</v>
      </c>
      <c r="W22" s="38">
        <v>0.5</v>
      </c>
      <c r="X22" s="48">
        <f t="shared" si="10"/>
        <v>0.05</v>
      </c>
      <c r="Y22" s="38">
        <v>0.6</v>
      </c>
      <c r="Z22" s="48">
        <f t="shared" si="11"/>
        <v>4.7244094488188969E-2</v>
      </c>
      <c r="AA22" s="38">
        <v>0.7</v>
      </c>
      <c r="AB22" s="48">
        <f t="shared" si="12"/>
        <v>7.5268817204301078E-2</v>
      </c>
      <c r="AC22" s="38">
        <v>0.5</v>
      </c>
      <c r="AD22" s="48">
        <f t="shared" si="13"/>
        <v>0.05</v>
      </c>
      <c r="AE22" s="38">
        <v>0.6</v>
      </c>
      <c r="AF22" s="48">
        <f t="shared" si="14"/>
        <v>4.7244094488188969E-2</v>
      </c>
      <c r="AG22" s="38">
        <v>0.7</v>
      </c>
      <c r="AH22" s="48">
        <f t="shared" si="30"/>
        <v>5.5555555555555552E-2</v>
      </c>
    </row>
    <row r="23" spans="1:34" ht="15" customHeight="1" x14ac:dyDescent="0.15">
      <c r="A23" s="143" t="s">
        <v>222</v>
      </c>
      <c r="B23" s="26">
        <v>1500</v>
      </c>
      <c r="C23" s="26">
        <v>600</v>
      </c>
      <c r="D23" s="27">
        <f t="shared" si="24"/>
        <v>0.4</v>
      </c>
      <c r="E23" s="28">
        <f t="shared" si="25"/>
        <v>900</v>
      </c>
      <c r="F23" s="27">
        <f t="shared" si="26"/>
        <v>0.6</v>
      </c>
      <c r="G23" s="38">
        <v>0.1</v>
      </c>
      <c r="H23" s="48">
        <f t="shared" si="27"/>
        <v>1.1235955056179778E-2</v>
      </c>
      <c r="I23" s="38">
        <v>0.8</v>
      </c>
      <c r="J23" s="48">
        <f t="shared" si="28"/>
        <v>6.2992125984251968E-2</v>
      </c>
      <c r="K23" s="38">
        <v>0.2</v>
      </c>
      <c r="L23" s="48">
        <f t="shared" si="6"/>
        <v>2.1505376344086027E-2</v>
      </c>
      <c r="M23" s="38">
        <v>0.5</v>
      </c>
      <c r="N23" s="48">
        <f t="shared" si="7"/>
        <v>0.05</v>
      </c>
      <c r="O23" s="38">
        <v>0.2</v>
      </c>
      <c r="P23" s="48">
        <f t="shared" si="29"/>
        <v>2.1505376344086027E-2</v>
      </c>
      <c r="Q23" s="38">
        <v>0.5</v>
      </c>
      <c r="R23" s="48">
        <f t="shared" si="4"/>
        <v>0.05</v>
      </c>
      <c r="S23" s="38">
        <v>0.8</v>
      </c>
      <c r="T23" s="48">
        <f t="shared" si="8"/>
        <v>6.2992125984251968E-2</v>
      </c>
      <c r="U23" s="38">
        <v>0.2</v>
      </c>
      <c r="V23" s="48">
        <f t="shared" si="9"/>
        <v>2.1505376344086027E-2</v>
      </c>
      <c r="W23" s="38">
        <v>0.5</v>
      </c>
      <c r="X23" s="48">
        <f t="shared" si="10"/>
        <v>0.05</v>
      </c>
      <c r="Y23" s="38">
        <v>0.8</v>
      </c>
      <c r="Z23" s="48">
        <f t="shared" si="11"/>
        <v>6.2992125984251968E-2</v>
      </c>
      <c r="AA23" s="38">
        <v>0.2</v>
      </c>
      <c r="AB23" s="48">
        <f t="shared" si="12"/>
        <v>2.1505376344086027E-2</v>
      </c>
      <c r="AC23" s="38">
        <v>0.5</v>
      </c>
      <c r="AD23" s="48">
        <f t="shared" si="13"/>
        <v>0.05</v>
      </c>
      <c r="AE23" s="38">
        <v>0.8</v>
      </c>
      <c r="AF23" s="48">
        <f t="shared" si="14"/>
        <v>6.2992125984251968E-2</v>
      </c>
      <c r="AG23" s="38">
        <v>0.4</v>
      </c>
      <c r="AH23" s="48">
        <f t="shared" si="30"/>
        <v>3.1746031746031751E-2</v>
      </c>
    </row>
    <row r="24" spans="1:34" ht="15" customHeight="1" x14ac:dyDescent="0.15">
      <c r="A24" s="29" t="s">
        <v>64</v>
      </c>
      <c r="B24" s="30">
        <v>800</v>
      </c>
      <c r="C24" s="30">
        <v>200</v>
      </c>
      <c r="D24" s="31">
        <f t="shared" si="0"/>
        <v>0.25</v>
      </c>
      <c r="E24" s="32">
        <f t="shared" si="1"/>
        <v>600</v>
      </c>
      <c r="F24" s="31">
        <f t="shared" si="2"/>
        <v>0.75</v>
      </c>
      <c r="G24" s="39">
        <v>1</v>
      </c>
      <c r="H24" s="49">
        <f t="shared" si="15"/>
        <v>0.11235955056179778</v>
      </c>
      <c r="I24" s="39">
        <v>1</v>
      </c>
      <c r="J24" s="49">
        <f t="shared" si="16"/>
        <v>7.874015748031496E-2</v>
      </c>
      <c r="K24" s="39">
        <v>1</v>
      </c>
      <c r="L24" s="49">
        <f t="shared" si="6"/>
        <v>0.10752688172043012</v>
      </c>
      <c r="M24" s="39">
        <v>1</v>
      </c>
      <c r="N24" s="49">
        <f t="shared" si="7"/>
        <v>0.1</v>
      </c>
      <c r="O24" s="39">
        <v>1</v>
      </c>
      <c r="P24" s="49">
        <f>O24/$P$25</f>
        <v>0.10752688172043012</v>
      </c>
      <c r="Q24" s="39">
        <v>1</v>
      </c>
      <c r="R24" s="49">
        <f t="shared" si="4"/>
        <v>0.1</v>
      </c>
      <c r="S24" s="39">
        <v>1</v>
      </c>
      <c r="T24" s="49">
        <f t="shared" si="8"/>
        <v>7.874015748031496E-2</v>
      </c>
      <c r="U24" s="39">
        <v>1</v>
      </c>
      <c r="V24" s="49">
        <f t="shared" si="9"/>
        <v>0.10752688172043012</v>
      </c>
      <c r="W24" s="39">
        <v>1</v>
      </c>
      <c r="X24" s="49">
        <f t="shared" si="10"/>
        <v>0.1</v>
      </c>
      <c r="Y24" s="39">
        <v>1</v>
      </c>
      <c r="Z24" s="49">
        <f t="shared" si="11"/>
        <v>7.874015748031496E-2</v>
      </c>
      <c r="AA24" s="39">
        <v>1</v>
      </c>
      <c r="AB24" s="49">
        <f t="shared" si="12"/>
        <v>0.10752688172043012</v>
      </c>
      <c r="AC24" s="39">
        <v>1</v>
      </c>
      <c r="AD24" s="49">
        <f t="shared" si="13"/>
        <v>0.1</v>
      </c>
      <c r="AE24" s="39">
        <v>1</v>
      </c>
      <c r="AF24" s="49">
        <f t="shared" si="14"/>
        <v>7.874015748031496E-2</v>
      </c>
      <c r="AG24" s="39">
        <v>1</v>
      </c>
      <c r="AH24" s="49">
        <f>AG24/$AH$25</f>
        <v>7.9365079365079361E-2</v>
      </c>
    </row>
    <row r="25" spans="1:34" s="10" customFormat="1" ht="15" customHeight="1" x14ac:dyDescent="0.15">
      <c r="A25" s="40"/>
      <c r="B25" s="41"/>
      <c r="C25" s="41"/>
      <c r="D25" s="42"/>
      <c r="E25" s="41"/>
      <c r="F25" s="42"/>
      <c r="G25" s="43"/>
      <c r="H25" s="42">
        <f>SUM(G5:G24)</f>
        <v>8.8999999999999986</v>
      </c>
      <c r="I25" s="43"/>
      <c r="J25" s="42">
        <f>SUM(I5:I24)</f>
        <v>12.700000000000001</v>
      </c>
      <c r="K25" s="43"/>
      <c r="L25" s="42">
        <f>SUM(K5:K24)</f>
        <v>9.2999999999999989</v>
      </c>
      <c r="M25" s="43"/>
      <c r="N25" s="42">
        <f>SUM(M5:M24)</f>
        <v>10</v>
      </c>
      <c r="O25" s="43"/>
      <c r="P25" s="42">
        <f>SUM(O5:O24)</f>
        <v>9.2999999999999989</v>
      </c>
      <c r="Q25" s="43"/>
      <c r="R25" s="42">
        <f>SUM(Q5:Q24)</f>
        <v>10</v>
      </c>
      <c r="S25" s="43"/>
      <c r="T25" s="42">
        <f>SUM(S5:S24)</f>
        <v>12.700000000000001</v>
      </c>
      <c r="U25" s="43"/>
      <c r="V25" s="42">
        <f>SUM(U5:U24)</f>
        <v>9.2999999999999989</v>
      </c>
      <c r="W25" s="43"/>
      <c r="X25" s="42">
        <f>SUM(W5:W24)</f>
        <v>10</v>
      </c>
      <c r="Y25" s="43"/>
      <c r="Z25" s="42">
        <f>SUM(Y5:Y24)</f>
        <v>12.700000000000001</v>
      </c>
      <c r="AA25" s="43"/>
      <c r="AB25" s="42">
        <f>SUM(AA5:AA24)</f>
        <v>9.2999999999999989</v>
      </c>
      <c r="AC25" s="43"/>
      <c r="AD25" s="42">
        <f>SUM(AC5:AC24)</f>
        <v>10</v>
      </c>
      <c r="AE25" s="43"/>
      <c r="AF25" s="42">
        <f>SUM(AE5:AE24)</f>
        <v>12.700000000000001</v>
      </c>
      <c r="AG25" s="43"/>
      <c r="AH25" s="42">
        <f>SUM(AG5:AG24)</f>
        <v>12.6</v>
      </c>
    </row>
    <row r="26" spans="1:34" ht="15" customHeight="1" x14ac:dyDescent="0.15">
      <c r="A26" s="149" t="s">
        <v>79</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35"/>
    </row>
    <row r="27" spans="1:34" ht="15" customHeight="1" x14ac:dyDescent="0.15"/>
    <row r="28" spans="1:34" ht="15" customHeight="1" x14ac:dyDescent="0.15">
      <c r="G28" s="153" t="s">
        <v>62</v>
      </c>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5"/>
      <c r="AH28" s="46"/>
    </row>
    <row r="29" spans="1:34" ht="15" customHeight="1" x14ac:dyDescent="0.15">
      <c r="A29" s="33" t="s">
        <v>31</v>
      </c>
      <c r="B29" s="34" t="s">
        <v>20</v>
      </c>
      <c r="C29" s="34" t="s">
        <v>43</v>
      </c>
      <c r="D29" s="34" t="s">
        <v>25</v>
      </c>
      <c r="E29" s="34" t="s">
        <v>23</v>
      </c>
      <c r="F29" s="34" t="s">
        <v>24</v>
      </c>
      <c r="G29" s="141" t="s">
        <v>223</v>
      </c>
      <c r="H29" s="141" t="s">
        <v>71</v>
      </c>
      <c r="I29" s="141" t="s">
        <v>224</v>
      </c>
      <c r="J29" s="141" t="s">
        <v>71</v>
      </c>
      <c r="K29" s="141" t="s">
        <v>235</v>
      </c>
      <c r="L29" s="141" t="s">
        <v>71</v>
      </c>
      <c r="M29" s="141" t="s">
        <v>236</v>
      </c>
      <c r="N29" s="141" t="s">
        <v>71</v>
      </c>
      <c r="O29" s="141" t="s">
        <v>225</v>
      </c>
      <c r="P29" s="141" t="s">
        <v>71</v>
      </c>
      <c r="Q29" s="141" t="s">
        <v>226</v>
      </c>
      <c r="R29" s="141" t="s">
        <v>71</v>
      </c>
      <c r="S29" s="141" t="s">
        <v>227</v>
      </c>
      <c r="T29" s="141" t="s">
        <v>71</v>
      </c>
      <c r="U29" s="141" t="s">
        <v>228</v>
      </c>
      <c r="V29" s="141" t="s">
        <v>71</v>
      </c>
      <c r="W29" s="141" t="s">
        <v>229</v>
      </c>
      <c r="X29" s="141" t="s">
        <v>71</v>
      </c>
      <c r="Y29" s="141" t="s">
        <v>230</v>
      </c>
      <c r="Z29" s="141" t="s">
        <v>71</v>
      </c>
      <c r="AA29" s="141" t="s">
        <v>231</v>
      </c>
      <c r="AB29" s="141" t="s">
        <v>71</v>
      </c>
      <c r="AC29" s="141" t="s">
        <v>232</v>
      </c>
      <c r="AD29" s="141" t="s">
        <v>71</v>
      </c>
      <c r="AE29" s="141" t="s">
        <v>233</v>
      </c>
      <c r="AF29" s="141" t="s">
        <v>71</v>
      </c>
      <c r="AG29" s="141" t="s">
        <v>234</v>
      </c>
      <c r="AH29" s="141" t="s">
        <v>71</v>
      </c>
    </row>
    <row r="30" spans="1:34" ht="15" customHeight="1" x14ac:dyDescent="0.15">
      <c r="A30" s="21" t="s">
        <v>36</v>
      </c>
      <c r="B30" s="22">
        <v>600</v>
      </c>
      <c r="C30" s="22">
        <v>300</v>
      </c>
      <c r="D30" s="23">
        <f t="shared" ref="D30:D46" si="31">C30/B30</f>
        <v>0.5</v>
      </c>
      <c r="E30" s="24">
        <f t="shared" ref="E30:E46" si="32">B30-C30</f>
        <v>300</v>
      </c>
      <c r="F30" s="23">
        <f t="shared" ref="F30:F46" si="33">E30/B30</f>
        <v>0.5</v>
      </c>
      <c r="G30" s="44">
        <v>1</v>
      </c>
      <c r="H30" s="47">
        <f t="shared" ref="H30:H46" si="34">G30/$H$47</f>
        <v>9.6153846153846173E-2</v>
      </c>
      <c r="I30" s="44">
        <v>0.6</v>
      </c>
      <c r="J30" s="47">
        <f t="shared" ref="J30:J46" si="35">I30/$J$47</f>
        <v>6.7039106145251395E-2</v>
      </c>
      <c r="K30" s="44">
        <v>0.8</v>
      </c>
      <c r="L30" s="47">
        <f>K30/$L$47</f>
        <v>0.1066666666666667</v>
      </c>
      <c r="M30" s="44">
        <v>0.3</v>
      </c>
      <c r="N30" s="47">
        <f>M30/$N$47</f>
        <v>3.6809815950920241E-2</v>
      </c>
      <c r="O30" s="44">
        <v>0.8</v>
      </c>
      <c r="P30" s="47">
        <f>O30/$P$47</f>
        <v>0.1066666666666667</v>
      </c>
      <c r="Q30" s="44">
        <v>0.3</v>
      </c>
      <c r="R30" s="47">
        <f t="shared" ref="R30:R46" si="36">Q30/$R$47</f>
        <v>3.6809815950920241E-2</v>
      </c>
      <c r="S30" s="44">
        <v>0.6</v>
      </c>
      <c r="T30" s="47">
        <f>S30/$T$47</f>
        <v>6.7039106145251395E-2</v>
      </c>
      <c r="U30" s="44">
        <v>0.8</v>
      </c>
      <c r="V30" s="47">
        <f>U30/$V$47</f>
        <v>0.1066666666666667</v>
      </c>
      <c r="W30" s="44">
        <v>0.3</v>
      </c>
      <c r="X30" s="47">
        <f>W30/$X$47</f>
        <v>3.6809815950920241E-2</v>
      </c>
      <c r="Y30" s="44">
        <v>0.6</v>
      </c>
      <c r="Z30" s="47">
        <f>Y30/$Z$47</f>
        <v>6.7039106145251395E-2</v>
      </c>
      <c r="AA30" s="44">
        <v>0.8</v>
      </c>
      <c r="AB30" s="47">
        <f>AA30/$AB$47</f>
        <v>0.1066666666666667</v>
      </c>
      <c r="AC30" s="44">
        <v>0.3</v>
      </c>
      <c r="AD30" s="47">
        <f>AC30/$AD$47</f>
        <v>3.6809815950920241E-2</v>
      </c>
      <c r="AE30" s="44">
        <v>0.6</v>
      </c>
      <c r="AF30" s="47">
        <f>AE30/$AF$47</f>
        <v>6.7039106145251395E-2</v>
      </c>
      <c r="AG30" s="44">
        <v>0.2</v>
      </c>
      <c r="AH30" s="47">
        <f t="shared" ref="AH30:AH40" si="37">AG30/$AH$47</f>
        <v>3.2258064516129031E-2</v>
      </c>
    </row>
    <row r="31" spans="1:34" ht="15" customHeight="1" x14ac:dyDescent="0.15">
      <c r="A31" s="25" t="s">
        <v>37</v>
      </c>
      <c r="B31" s="26">
        <v>500</v>
      </c>
      <c r="C31" s="26">
        <v>100</v>
      </c>
      <c r="D31" s="27">
        <f t="shared" si="31"/>
        <v>0.2</v>
      </c>
      <c r="E31" s="28">
        <f t="shared" si="32"/>
        <v>400</v>
      </c>
      <c r="F31" s="27">
        <f t="shared" si="33"/>
        <v>0.8</v>
      </c>
      <c r="G31" s="38">
        <v>0.9</v>
      </c>
      <c r="H31" s="48">
        <f t="shared" si="34"/>
        <v>8.653846153846155E-2</v>
      </c>
      <c r="I31" s="38">
        <v>0.9</v>
      </c>
      <c r="J31" s="48">
        <f t="shared" si="35"/>
        <v>0.1005586592178771</v>
      </c>
      <c r="K31" s="38">
        <v>0.8</v>
      </c>
      <c r="L31" s="48">
        <f t="shared" ref="L31:L46" si="38">K31/$L$47</f>
        <v>0.1066666666666667</v>
      </c>
      <c r="M31" s="38">
        <v>0.9</v>
      </c>
      <c r="N31" s="48">
        <f t="shared" ref="N31:N46" si="39">M31/$N$47</f>
        <v>0.11042944785276074</v>
      </c>
      <c r="O31" s="38">
        <v>0.8</v>
      </c>
      <c r="P31" s="48">
        <f t="shared" ref="P31:P46" si="40">O31/$P$47</f>
        <v>0.1066666666666667</v>
      </c>
      <c r="Q31" s="38">
        <v>0.9</v>
      </c>
      <c r="R31" s="48">
        <f t="shared" si="36"/>
        <v>0.11042944785276074</v>
      </c>
      <c r="S31" s="38">
        <v>0.9</v>
      </c>
      <c r="T31" s="48">
        <f t="shared" ref="T31:T46" si="41">S31/$T$47</f>
        <v>0.1005586592178771</v>
      </c>
      <c r="U31" s="38">
        <v>0.8</v>
      </c>
      <c r="V31" s="48">
        <f t="shared" ref="V31:V46" si="42">U31/$V$47</f>
        <v>0.1066666666666667</v>
      </c>
      <c r="W31" s="38">
        <v>0.9</v>
      </c>
      <c r="X31" s="48">
        <f t="shared" ref="X31:X46" si="43">W31/$X$47</f>
        <v>0.11042944785276074</v>
      </c>
      <c r="Y31" s="38">
        <v>0.9</v>
      </c>
      <c r="Z31" s="48">
        <f t="shared" ref="Z31:Z46" si="44">Y31/$Z$47</f>
        <v>0.1005586592178771</v>
      </c>
      <c r="AA31" s="38">
        <v>0.8</v>
      </c>
      <c r="AB31" s="48">
        <f t="shared" ref="AB31:AB46" si="45">AA31/$AB$47</f>
        <v>0.1066666666666667</v>
      </c>
      <c r="AC31" s="38">
        <v>0.9</v>
      </c>
      <c r="AD31" s="48">
        <f t="shared" ref="AD31:AD46" si="46">AC31/$AD$47</f>
        <v>0.11042944785276074</v>
      </c>
      <c r="AE31" s="38">
        <v>0.9</v>
      </c>
      <c r="AF31" s="48">
        <f t="shared" ref="AF31:AF46" si="47">AE31/$AF$47</f>
        <v>0.1005586592178771</v>
      </c>
      <c r="AG31" s="38">
        <v>0.2</v>
      </c>
      <c r="AH31" s="48">
        <f t="shared" si="37"/>
        <v>3.2258064516129031E-2</v>
      </c>
    </row>
    <row r="32" spans="1:34" ht="15" customHeight="1" x14ac:dyDescent="0.15">
      <c r="A32" s="25" t="s">
        <v>38</v>
      </c>
      <c r="B32" s="26">
        <v>600</v>
      </c>
      <c r="C32" s="26">
        <v>200</v>
      </c>
      <c r="D32" s="27">
        <f t="shared" si="31"/>
        <v>0.33333333333333331</v>
      </c>
      <c r="E32" s="28">
        <f t="shared" si="32"/>
        <v>400</v>
      </c>
      <c r="F32" s="27">
        <f t="shared" si="33"/>
        <v>0.66666666666666663</v>
      </c>
      <c r="G32" s="38">
        <v>0.5</v>
      </c>
      <c r="H32" s="48">
        <f t="shared" si="34"/>
        <v>4.8076923076923087E-2</v>
      </c>
      <c r="I32" s="38">
        <v>0.1</v>
      </c>
      <c r="J32" s="48">
        <f t="shared" si="35"/>
        <v>1.1173184357541902E-2</v>
      </c>
      <c r="K32" s="38">
        <v>0.3</v>
      </c>
      <c r="L32" s="48">
        <f t="shared" si="38"/>
        <v>4.0000000000000008E-2</v>
      </c>
      <c r="M32" s="38">
        <v>0.1</v>
      </c>
      <c r="N32" s="48">
        <f t="shared" si="39"/>
        <v>1.2269938650306749E-2</v>
      </c>
      <c r="O32" s="38">
        <v>0.3</v>
      </c>
      <c r="P32" s="48">
        <f t="shared" si="40"/>
        <v>4.0000000000000008E-2</v>
      </c>
      <c r="Q32" s="38">
        <v>0.1</v>
      </c>
      <c r="R32" s="48">
        <f t="shared" si="36"/>
        <v>1.2269938650306749E-2</v>
      </c>
      <c r="S32" s="38">
        <v>0.1</v>
      </c>
      <c r="T32" s="48">
        <f t="shared" si="41"/>
        <v>1.1173184357541902E-2</v>
      </c>
      <c r="U32" s="38">
        <v>0.3</v>
      </c>
      <c r="V32" s="48">
        <f t="shared" si="42"/>
        <v>4.0000000000000008E-2</v>
      </c>
      <c r="W32" s="38">
        <v>0.1</v>
      </c>
      <c r="X32" s="48">
        <f t="shared" si="43"/>
        <v>1.2269938650306749E-2</v>
      </c>
      <c r="Y32" s="38">
        <v>0.1</v>
      </c>
      <c r="Z32" s="48">
        <f t="shared" si="44"/>
        <v>1.1173184357541902E-2</v>
      </c>
      <c r="AA32" s="38">
        <v>0.3</v>
      </c>
      <c r="AB32" s="48">
        <f t="shared" si="45"/>
        <v>4.0000000000000008E-2</v>
      </c>
      <c r="AC32" s="38">
        <v>0.1</v>
      </c>
      <c r="AD32" s="48">
        <f t="shared" si="46"/>
        <v>1.2269938650306749E-2</v>
      </c>
      <c r="AE32" s="38">
        <v>0.1</v>
      </c>
      <c r="AF32" s="48">
        <f t="shared" si="47"/>
        <v>1.1173184357541902E-2</v>
      </c>
      <c r="AG32" s="38">
        <v>0.05</v>
      </c>
      <c r="AH32" s="48">
        <f t="shared" si="37"/>
        <v>8.0645161290322578E-3</v>
      </c>
    </row>
    <row r="33" spans="1:34" ht="15" customHeight="1" x14ac:dyDescent="0.15">
      <c r="A33" s="25" t="s">
        <v>39</v>
      </c>
      <c r="B33" s="26">
        <v>800</v>
      </c>
      <c r="C33" s="26">
        <v>500</v>
      </c>
      <c r="D33" s="27">
        <f t="shared" si="31"/>
        <v>0.625</v>
      </c>
      <c r="E33" s="28">
        <f t="shared" si="32"/>
        <v>300</v>
      </c>
      <c r="F33" s="27">
        <f t="shared" si="33"/>
        <v>0.375</v>
      </c>
      <c r="G33" s="38">
        <v>1</v>
      </c>
      <c r="H33" s="48">
        <f t="shared" si="34"/>
        <v>9.6153846153846173E-2</v>
      </c>
      <c r="I33" s="38">
        <v>0.7</v>
      </c>
      <c r="J33" s="48">
        <f t="shared" si="35"/>
        <v>7.8212290502793297E-2</v>
      </c>
      <c r="K33" s="38">
        <v>0.7</v>
      </c>
      <c r="L33" s="48">
        <f t="shared" si="38"/>
        <v>9.3333333333333351E-2</v>
      </c>
      <c r="M33" s="38">
        <v>0.4</v>
      </c>
      <c r="N33" s="48">
        <f t="shared" si="39"/>
        <v>4.9079754601226995E-2</v>
      </c>
      <c r="O33" s="38">
        <v>0.7</v>
      </c>
      <c r="P33" s="48">
        <f t="shared" si="40"/>
        <v>9.3333333333333351E-2</v>
      </c>
      <c r="Q33" s="38">
        <v>0.4</v>
      </c>
      <c r="R33" s="48">
        <f t="shared" si="36"/>
        <v>4.9079754601226995E-2</v>
      </c>
      <c r="S33" s="38">
        <v>0.7</v>
      </c>
      <c r="T33" s="48">
        <f t="shared" si="41"/>
        <v>7.8212290502793297E-2</v>
      </c>
      <c r="U33" s="38">
        <v>0.7</v>
      </c>
      <c r="V33" s="48">
        <f t="shared" si="42"/>
        <v>9.3333333333333351E-2</v>
      </c>
      <c r="W33" s="38">
        <v>0.4</v>
      </c>
      <c r="X33" s="48">
        <f t="shared" si="43"/>
        <v>4.9079754601226995E-2</v>
      </c>
      <c r="Y33" s="38">
        <v>0.7</v>
      </c>
      <c r="Z33" s="48">
        <f t="shared" si="44"/>
        <v>7.8212290502793297E-2</v>
      </c>
      <c r="AA33" s="38">
        <v>0.7</v>
      </c>
      <c r="AB33" s="48">
        <f t="shared" si="45"/>
        <v>9.3333333333333351E-2</v>
      </c>
      <c r="AC33" s="38">
        <v>0.4</v>
      </c>
      <c r="AD33" s="48">
        <f t="shared" si="46"/>
        <v>4.9079754601226995E-2</v>
      </c>
      <c r="AE33" s="38">
        <v>0.7</v>
      </c>
      <c r="AF33" s="48">
        <f t="shared" si="47"/>
        <v>7.8212290502793297E-2</v>
      </c>
      <c r="AG33" s="38">
        <v>0.5</v>
      </c>
      <c r="AH33" s="48">
        <f t="shared" si="37"/>
        <v>8.0645161290322578E-2</v>
      </c>
    </row>
    <row r="34" spans="1:34" ht="15" customHeight="1" x14ac:dyDescent="0.15">
      <c r="A34" s="25" t="s">
        <v>41</v>
      </c>
      <c r="B34" s="26">
        <v>800</v>
      </c>
      <c r="C34" s="26">
        <v>500</v>
      </c>
      <c r="D34" s="27">
        <f t="shared" si="31"/>
        <v>0.625</v>
      </c>
      <c r="E34" s="28">
        <f t="shared" si="32"/>
        <v>300</v>
      </c>
      <c r="F34" s="27">
        <f t="shared" si="33"/>
        <v>0.375</v>
      </c>
      <c r="G34" s="38">
        <v>0.1</v>
      </c>
      <c r="H34" s="48">
        <f t="shared" si="34"/>
        <v>9.6153846153846177E-3</v>
      </c>
      <c r="I34" s="38">
        <v>0.8</v>
      </c>
      <c r="J34" s="48">
        <f t="shared" si="35"/>
        <v>8.9385474860335212E-2</v>
      </c>
      <c r="K34" s="38">
        <v>0.3</v>
      </c>
      <c r="L34" s="48">
        <f t="shared" si="38"/>
        <v>4.0000000000000008E-2</v>
      </c>
      <c r="M34" s="38">
        <v>0.9</v>
      </c>
      <c r="N34" s="48">
        <f t="shared" si="39"/>
        <v>0.11042944785276074</v>
      </c>
      <c r="O34" s="38">
        <v>0.3</v>
      </c>
      <c r="P34" s="48">
        <f t="shared" si="40"/>
        <v>4.0000000000000008E-2</v>
      </c>
      <c r="Q34" s="38">
        <v>0.9</v>
      </c>
      <c r="R34" s="48">
        <f t="shared" si="36"/>
        <v>0.11042944785276074</v>
      </c>
      <c r="S34" s="38">
        <v>0.8</v>
      </c>
      <c r="T34" s="48">
        <f t="shared" si="41"/>
        <v>8.9385474860335212E-2</v>
      </c>
      <c r="U34" s="38">
        <v>0.3</v>
      </c>
      <c r="V34" s="48">
        <f t="shared" si="42"/>
        <v>4.0000000000000008E-2</v>
      </c>
      <c r="W34" s="38">
        <v>0.9</v>
      </c>
      <c r="X34" s="48">
        <f t="shared" si="43"/>
        <v>0.11042944785276074</v>
      </c>
      <c r="Y34" s="38">
        <v>0.8</v>
      </c>
      <c r="Z34" s="48">
        <f t="shared" si="44"/>
        <v>8.9385474860335212E-2</v>
      </c>
      <c r="AA34" s="38">
        <v>0.3</v>
      </c>
      <c r="AB34" s="48">
        <f t="shared" si="45"/>
        <v>4.0000000000000008E-2</v>
      </c>
      <c r="AC34" s="38">
        <v>0.9</v>
      </c>
      <c r="AD34" s="48">
        <f t="shared" si="46"/>
        <v>0.11042944785276074</v>
      </c>
      <c r="AE34" s="38">
        <v>0.8</v>
      </c>
      <c r="AF34" s="48">
        <f t="shared" si="47"/>
        <v>8.9385474860335212E-2</v>
      </c>
      <c r="AG34" s="38">
        <v>0.9</v>
      </c>
      <c r="AH34" s="48">
        <f t="shared" si="37"/>
        <v>0.14516129032258066</v>
      </c>
    </row>
    <row r="35" spans="1:34" ht="15" customHeight="1" x14ac:dyDescent="0.15">
      <c r="A35" s="25" t="s">
        <v>42</v>
      </c>
      <c r="B35" s="26">
        <v>600</v>
      </c>
      <c r="C35" s="26">
        <v>200</v>
      </c>
      <c r="D35" s="27">
        <f t="shared" si="31"/>
        <v>0.33333333333333331</v>
      </c>
      <c r="E35" s="28">
        <f t="shared" si="32"/>
        <v>400</v>
      </c>
      <c r="F35" s="27">
        <f t="shared" si="33"/>
        <v>0.66666666666666663</v>
      </c>
      <c r="G35" s="38">
        <v>0.6</v>
      </c>
      <c r="H35" s="48">
        <f t="shared" si="34"/>
        <v>5.7692307692307696E-2</v>
      </c>
      <c r="I35" s="38">
        <v>0.05</v>
      </c>
      <c r="J35" s="48">
        <f t="shared" si="35"/>
        <v>5.5865921787709508E-3</v>
      </c>
      <c r="K35" s="38">
        <v>0.1</v>
      </c>
      <c r="L35" s="48">
        <f t="shared" si="38"/>
        <v>1.3333333333333338E-2</v>
      </c>
      <c r="M35" s="38">
        <v>0.05</v>
      </c>
      <c r="N35" s="48">
        <f t="shared" si="39"/>
        <v>6.1349693251533744E-3</v>
      </c>
      <c r="O35" s="38">
        <v>0.1</v>
      </c>
      <c r="P35" s="48">
        <f t="shared" si="40"/>
        <v>1.3333333333333338E-2</v>
      </c>
      <c r="Q35" s="38">
        <v>0.05</v>
      </c>
      <c r="R35" s="48">
        <f t="shared" si="36"/>
        <v>6.1349693251533744E-3</v>
      </c>
      <c r="S35" s="38">
        <v>0.05</v>
      </c>
      <c r="T35" s="48">
        <f t="shared" si="41"/>
        <v>5.5865921787709508E-3</v>
      </c>
      <c r="U35" s="38">
        <v>0.1</v>
      </c>
      <c r="V35" s="48">
        <f t="shared" si="42"/>
        <v>1.3333333333333338E-2</v>
      </c>
      <c r="W35" s="38">
        <v>0.05</v>
      </c>
      <c r="X35" s="48">
        <f t="shared" si="43"/>
        <v>6.1349693251533744E-3</v>
      </c>
      <c r="Y35" s="38">
        <v>0.05</v>
      </c>
      <c r="Z35" s="48">
        <f t="shared" si="44"/>
        <v>5.5865921787709508E-3</v>
      </c>
      <c r="AA35" s="38">
        <v>0.1</v>
      </c>
      <c r="AB35" s="48">
        <f t="shared" si="45"/>
        <v>1.3333333333333338E-2</v>
      </c>
      <c r="AC35" s="38">
        <v>0.05</v>
      </c>
      <c r="AD35" s="48">
        <f t="shared" si="46"/>
        <v>6.1349693251533744E-3</v>
      </c>
      <c r="AE35" s="38">
        <v>0.05</v>
      </c>
      <c r="AF35" s="48">
        <f t="shared" si="47"/>
        <v>5.5865921787709508E-3</v>
      </c>
      <c r="AG35" s="38">
        <v>0.05</v>
      </c>
      <c r="AH35" s="48">
        <f t="shared" si="37"/>
        <v>8.0645161290322578E-3</v>
      </c>
    </row>
    <row r="36" spans="1:34" ht="15" customHeight="1" x14ac:dyDescent="0.15">
      <c r="A36" s="142" t="s">
        <v>213</v>
      </c>
      <c r="B36" s="26">
        <v>500</v>
      </c>
      <c r="C36" s="26">
        <v>100</v>
      </c>
      <c r="D36" s="27">
        <f t="shared" si="31"/>
        <v>0.2</v>
      </c>
      <c r="E36" s="28">
        <f t="shared" si="32"/>
        <v>400</v>
      </c>
      <c r="F36" s="27">
        <f t="shared" si="33"/>
        <v>0.8</v>
      </c>
      <c r="G36" s="38">
        <v>0.9</v>
      </c>
      <c r="H36" s="48">
        <f t="shared" si="34"/>
        <v>8.653846153846155E-2</v>
      </c>
      <c r="I36" s="38">
        <v>0.9</v>
      </c>
      <c r="J36" s="48">
        <f t="shared" si="35"/>
        <v>0.1005586592178771</v>
      </c>
      <c r="K36" s="38">
        <v>0.8</v>
      </c>
      <c r="L36" s="48">
        <f t="shared" si="38"/>
        <v>0.1066666666666667</v>
      </c>
      <c r="M36" s="38">
        <v>0.9</v>
      </c>
      <c r="N36" s="48">
        <f t="shared" si="39"/>
        <v>0.11042944785276074</v>
      </c>
      <c r="O36" s="38">
        <v>0.8</v>
      </c>
      <c r="P36" s="48">
        <f t="shared" si="40"/>
        <v>0.1066666666666667</v>
      </c>
      <c r="Q36" s="38">
        <v>0.9</v>
      </c>
      <c r="R36" s="48">
        <f t="shared" si="36"/>
        <v>0.11042944785276074</v>
      </c>
      <c r="S36" s="38">
        <v>0.9</v>
      </c>
      <c r="T36" s="48">
        <f t="shared" si="41"/>
        <v>0.1005586592178771</v>
      </c>
      <c r="U36" s="38">
        <v>0.8</v>
      </c>
      <c r="V36" s="48">
        <f t="shared" si="42"/>
        <v>0.1066666666666667</v>
      </c>
      <c r="W36" s="38">
        <v>0.9</v>
      </c>
      <c r="X36" s="48">
        <f t="shared" si="43"/>
        <v>0.11042944785276074</v>
      </c>
      <c r="Y36" s="38">
        <v>0.9</v>
      </c>
      <c r="Z36" s="48">
        <f t="shared" si="44"/>
        <v>0.1005586592178771</v>
      </c>
      <c r="AA36" s="38">
        <v>0.8</v>
      </c>
      <c r="AB36" s="48">
        <f t="shared" si="45"/>
        <v>0.1066666666666667</v>
      </c>
      <c r="AC36" s="38">
        <v>0.9</v>
      </c>
      <c r="AD36" s="48">
        <f t="shared" si="46"/>
        <v>0.11042944785276074</v>
      </c>
      <c r="AE36" s="38">
        <v>0.9</v>
      </c>
      <c r="AF36" s="48">
        <f t="shared" si="47"/>
        <v>0.1005586592178771</v>
      </c>
      <c r="AG36" s="38">
        <v>0.2</v>
      </c>
      <c r="AH36" s="48">
        <f t="shared" si="37"/>
        <v>3.2258064516129031E-2</v>
      </c>
    </row>
    <row r="37" spans="1:34" ht="15" customHeight="1" x14ac:dyDescent="0.15">
      <c r="A37" s="143" t="s">
        <v>214</v>
      </c>
      <c r="B37" s="26">
        <v>600</v>
      </c>
      <c r="C37" s="26">
        <v>200</v>
      </c>
      <c r="D37" s="27">
        <f t="shared" si="31"/>
        <v>0.33333333333333331</v>
      </c>
      <c r="E37" s="28">
        <f t="shared" si="32"/>
        <v>400</v>
      </c>
      <c r="F37" s="27">
        <f t="shared" si="33"/>
        <v>0.66666666666666663</v>
      </c>
      <c r="G37" s="38">
        <v>0.5</v>
      </c>
      <c r="H37" s="48">
        <f t="shared" si="34"/>
        <v>4.8076923076923087E-2</v>
      </c>
      <c r="I37" s="38">
        <v>0.1</v>
      </c>
      <c r="J37" s="48">
        <f t="shared" si="35"/>
        <v>1.1173184357541902E-2</v>
      </c>
      <c r="K37" s="38">
        <v>0.3</v>
      </c>
      <c r="L37" s="48">
        <f t="shared" si="38"/>
        <v>4.0000000000000008E-2</v>
      </c>
      <c r="M37" s="38">
        <v>0.1</v>
      </c>
      <c r="N37" s="48">
        <f t="shared" si="39"/>
        <v>1.2269938650306749E-2</v>
      </c>
      <c r="O37" s="38">
        <v>0.3</v>
      </c>
      <c r="P37" s="48">
        <f t="shared" si="40"/>
        <v>4.0000000000000008E-2</v>
      </c>
      <c r="Q37" s="38">
        <v>0.1</v>
      </c>
      <c r="R37" s="48">
        <f t="shared" si="36"/>
        <v>1.2269938650306749E-2</v>
      </c>
      <c r="S37" s="38">
        <v>0.1</v>
      </c>
      <c r="T37" s="48">
        <f t="shared" si="41"/>
        <v>1.1173184357541902E-2</v>
      </c>
      <c r="U37" s="38">
        <v>0.3</v>
      </c>
      <c r="V37" s="48">
        <f t="shared" si="42"/>
        <v>4.0000000000000008E-2</v>
      </c>
      <c r="W37" s="38">
        <v>0.1</v>
      </c>
      <c r="X37" s="48">
        <f t="shared" si="43"/>
        <v>1.2269938650306749E-2</v>
      </c>
      <c r="Y37" s="38">
        <v>0.1</v>
      </c>
      <c r="Z37" s="48">
        <f t="shared" si="44"/>
        <v>1.1173184357541902E-2</v>
      </c>
      <c r="AA37" s="38">
        <v>0.3</v>
      </c>
      <c r="AB37" s="48">
        <f t="shared" si="45"/>
        <v>4.0000000000000008E-2</v>
      </c>
      <c r="AC37" s="38">
        <v>0.1</v>
      </c>
      <c r="AD37" s="48">
        <f t="shared" si="46"/>
        <v>1.2269938650306749E-2</v>
      </c>
      <c r="AE37" s="38">
        <v>0.1</v>
      </c>
      <c r="AF37" s="48">
        <f t="shared" si="47"/>
        <v>1.1173184357541902E-2</v>
      </c>
      <c r="AG37" s="38">
        <v>0.05</v>
      </c>
      <c r="AH37" s="48">
        <f t="shared" si="37"/>
        <v>8.0645161290322578E-3</v>
      </c>
    </row>
    <row r="38" spans="1:34" ht="15" customHeight="1" x14ac:dyDescent="0.15">
      <c r="A38" s="143" t="s">
        <v>215</v>
      </c>
      <c r="B38" s="26">
        <v>800</v>
      </c>
      <c r="C38" s="26">
        <v>500</v>
      </c>
      <c r="D38" s="27">
        <f t="shared" si="31"/>
        <v>0.625</v>
      </c>
      <c r="E38" s="28">
        <f t="shared" si="32"/>
        <v>300</v>
      </c>
      <c r="F38" s="27">
        <f t="shared" si="33"/>
        <v>0.375</v>
      </c>
      <c r="G38" s="38">
        <v>1</v>
      </c>
      <c r="H38" s="48">
        <f t="shared" si="34"/>
        <v>9.6153846153846173E-2</v>
      </c>
      <c r="I38" s="38">
        <v>0.7</v>
      </c>
      <c r="J38" s="48">
        <f t="shared" si="35"/>
        <v>7.8212290502793297E-2</v>
      </c>
      <c r="K38" s="38">
        <v>0.7</v>
      </c>
      <c r="L38" s="48">
        <f t="shared" si="38"/>
        <v>9.3333333333333351E-2</v>
      </c>
      <c r="M38" s="38">
        <v>0.4</v>
      </c>
      <c r="N38" s="48">
        <f t="shared" si="39"/>
        <v>4.9079754601226995E-2</v>
      </c>
      <c r="O38" s="38">
        <v>0.7</v>
      </c>
      <c r="P38" s="48">
        <f t="shared" si="40"/>
        <v>9.3333333333333351E-2</v>
      </c>
      <c r="Q38" s="38">
        <v>0.4</v>
      </c>
      <c r="R38" s="48">
        <f t="shared" si="36"/>
        <v>4.9079754601226995E-2</v>
      </c>
      <c r="S38" s="38">
        <v>0.7</v>
      </c>
      <c r="T38" s="48">
        <f t="shared" si="41"/>
        <v>7.8212290502793297E-2</v>
      </c>
      <c r="U38" s="38">
        <v>0.7</v>
      </c>
      <c r="V38" s="48">
        <f t="shared" si="42"/>
        <v>9.3333333333333351E-2</v>
      </c>
      <c r="W38" s="38">
        <v>0.4</v>
      </c>
      <c r="X38" s="48">
        <f t="shared" si="43"/>
        <v>4.9079754601226995E-2</v>
      </c>
      <c r="Y38" s="38">
        <v>0.7</v>
      </c>
      <c r="Z38" s="48">
        <f t="shared" si="44"/>
        <v>7.8212290502793297E-2</v>
      </c>
      <c r="AA38" s="38">
        <v>0.7</v>
      </c>
      <c r="AB38" s="48">
        <f t="shared" si="45"/>
        <v>9.3333333333333351E-2</v>
      </c>
      <c r="AC38" s="38">
        <v>0.4</v>
      </c>
      <c r="AD38" s="48">
        <f t="shared" si="46"/>
        <v>4.9079754601226995E-2</v>
      </c>
      <c r="AE38" s="38">
        <v>0.7</v>
      </c>
      <c r="AF38" s="48">
        <f t="shared" si="47"/>
        <v>7.8212290502793297E-2</v>
      </c>
      <c r="AG38" s="38">
        <v>0.5</v>
      </c>
      <c r="AH38" s="48">
        <f t="shared" si="37"/>
        <v>8.0645161290322578E-2</v>
      </c>
    </row>
    <row r="39" spans="1:34" ht="15" customHeight="1" x14ac:dyDescent="0.15">
      <c r="A39" s="143" t="s">
        <v>216</v>
      </c>
      <c r="B39" s="26">
        <v>800</v>
      </c>
      <c r="C39" s="26">
        <v>500</v>
      </c>
      <c r="D39" s="27">
        <f t="shared" si="31"/>
        <v>0.625</v>
      </c>
      <c r="E39" s="28">
        <f t="shared" si="32"/>
        <v>300</v>
      </c>
      <c r="F39" s="27">
        <f t="shared" si="33"/>
        <v>0.375</v>
      </c>
      <c r="G39" s="38">
        <v>0.1</v>
      </c>
      <c r="H39" s="48">
        <f t="shared" si="34"/>
        <v>9.6153846153846177E-3</v>
      </c>
      <c r="I39" s="38">
        <v>0.8</v>
      </c>
      <c r="J39" s="48">
        <f t="shared" si="35"/>
        <v>8.9385474860335212E-2</v>
      </c>
      <c r="K39" s="38">
        <v>0.3</v>
      </c>
      <c r="L39" s="48">
        <f t="shared" si="38"/>
        <v>4.0000000000000008E-2</v>
      </c>
      <c r="M39" s="38">
        <v>0.9</v>
      </c>
      <c r="N39" s="48">
        <f t="shared" si="39"/>
        <v>0.11042944785276074</v>
      </c>
      <c r="O39" s="38">
        <v>0.3</v>
      </c>
      <c r="P39" s="48">
        <f t="shared" si="40"/>
        <v>4.0000000000000008E-2</v>
      </c>
      <c r="Q39" s="38">
        <v>0.9</v>
      </c>
      <c r="R39" s="48">
        <f t="shared" si="36"/>
        <v>0.11042944785276074</v>
      </c>
      <c r="S39" s="38">
        <v>0.8</v>
      </c>
      <c r="T39" s="48">
        <f t="shared" si="41"/>
        <v>8.9385474860335212E-2</v>
      </c>
      <c r="U39" s="38">
        <v>0.3</v>
      </c>
      <c r="V39" s="48">
        <f t="shared" si="42"/>
        <v>4.0000000000000008E-2</v>
      </c>
      <c r="W39" s="38">
        <v>0.9</v>
      </c>
      <c r="X39" s="48">
        <f t="shared" si="43"/>
        <v>0.11042944785276074</v>
      </c>
      <c r="Y39" s="38">
        <v>0.8</v>
      </c>
      <c r="Z39" s="48">
        <f t="shared" si="44"/>
        <v>8.9385474860335212E-2</v>
      </c>
      <c r="AA39" s="38">
        <v>0.3</v>
      </c>
      <c r="AB39" s="48">
        <f t="shared" si="45"/>
        <v>4.0000000000000008E-2</v>
      </c>
      <c r="AC39" s="38">
        <v>0.9</v>
      </c>
      <c r="AD39" s="48">
        <f t="shared" si="46"/>
        <v>0.11042944785276074</v>
      </c>
      <c r="AE39" s="38">
        <v>0.8</v>
      </c>
      <c r="AF39" s="48">
        <f t="shared" si="47"/>
        <v>8.9385474860335212E-2</v>
      </c>
      <c r="AG39" s="38">
        <v>0.9</v>
      </c>
      <c r="AH39" s="48">
        <f t="shared" si="37"/>
        <v>0.14516129032258066</v>
      </c>
    </row>
    <row r="40" spans="1:34" ht="15" customHeight="1" x14ac:dyDescent="0.15">
      <c r="A40" s="143" t="s">
        <v>217</v>
      </c>
      <c r="B40" s="26">
        <v>600</v>
      </c>
      <c r="C40" s="26">
        <v>200</v>
      </c>
      <c r="D40" s="27">
        <f t="shared" si="31"/>
        <v>0.33333333333333331</v>
      </c>
      <c r="E40" s="28">
        <f t="shared" si="32"/>
        <v>400</v>
      </c>
      <c r="F40" s="27">
        <f t="shared" si="33"/>
        <v>0.66666666666666663</v>
      </c>
      <c r="G40" s="38">
        <v>0.6</v>
      </c>
      <c r="H40" s="48">
        <f t="shared" si="34"/>
        <v>5.7692307692307696E-2</v>
      </c>
      <c r="I40" s="38">
        <v>0.05</v>
      </c>
      <c r="J40" s="48">
        <f t="shared" si="35"/>
        <v>5.5865921787709508E-3</v>
      </c>
      <c r="K40" s="38">
        <v>0.1</v>
      </c>
      <c r="L40" s="48">
        <f t="shared" si="38"/>
        <v>1.3333333333333338E-2</v>
      </c>
      <c r="M40" s="38">
        <v>0.05</v>
      </c>
      <c r="N40" s="48">
        <f t="shared" si="39"/>
        <v>6.1349693251533744E-3</v>
      </c>
      <c r="O40" s="38">
        <v>0.1</v>
      </c>
      <c r="P40" s="48">
        <f t="shared" si="40"/>
        <v>1.3333333333333338E-2</v>
      </c>
      <c r="Q40" s="38">
        <v>0.05</v>
      </c>
      <c r="R40" s="48">
        <f t="shared" si="36"/>
        <v>6.1349693251533744E-3</v>
      </c>
      <c r="S40" s="38">
        <v>0.05</v>
      </c>
      <c r="T40" s="48">
        <f t="shared" si="41"/>
        <v>5.5865921787709508E-3</v>
      </c>
      <c r="U40" s="38">
        <v>0.1</v>
      </c>
      <c r="V40" s="48">
        <f t="shared" si="42"/>
        <v>1.3333333333333338E-2</v>
      </c>
      <c r="W40" s="38">
        <v>0.05</v>
      </c>
      <c r="X40" s="48">
        <f t="shared" si="43"/>
        <v>6.1349693251533744E-3</v>
      </c>
      <c r="Y40" s="38">
        <v>0.05</v>
      </c>
      <c r="Z40" s="48">
        <f t="shared" si="44"/>
        <v>5.5865921787709508E-3</v>
      </c>
      <c r="AA40" s="38">
        <v>0.1</v>
      </c>
      <c r="AB40" s="48">
        <f t="shared" si="45"/>
        <v>1.3333333333333338E-2</v>
      </c>
      <c r="AC40" s="38">
        <v>0.05</v>
      </c>
      <c r="AD40" s="48">
        <f t="shared" si="46"/>
        <v>6.1349693251533744E-3</v>
      </c>
      <c r="AE40" s="38">
        <v>0.05</v>
      </c>
      <c r="AF40" s="48">
        <f t="shared" si="47"/>
        <v>5.5865921787709508E-3</v>
      </c>
      <c r="AG40" s="38">
        <v>0.05</v>
      </c>
      <c r="AH40" s="48">
        <f t="shared" si="37"/>
        <v>8.0645161290322578E-3</v>
      </c>
    </row>
    <row r="41" spans="1:34" ht="15" customHeight="1" x14ac:dyDescent="0.15">
      <c r="A41" s="143" t="s">
        <v>218</v>
      </c>
      <c r="B41" s="26">
        <v>500</v>
      </c>
      <c r="C41" s="26">
        <v>100</v>
      </c>
      <c r="D41" s="27">
        <f t="shared" ref="D41:D45" si="48">C41/B41</f>
        <v>0.2</v>
      </c>
      <c r="E41" s="28">
        <f t="shared" ref="E41:E45" si="49">B41-C41</f>
        <v>400</v>
      </c>
      <c r="F41" s="27">
        <f t="shared" ref="F41:F45" si="50">E41/B41</f>
        <v>0.8</v>
      </c>
      <c r="G41" s="38">
        <v>0.9</v>
      </c>
      <c r="H41" s="48">
        <f t="shared" ref="H41:H45" si="51">G41/$H$47</f>
        <v>8.653846153846155E-2</v>
      </c>
      <c r="I41" s="38">
        <v>0.9</v>
      </c>
      <c r="J41" s="48">
        <f t="shared" ref="J41:J45" si="52">I41/$J$47</f>
        <v>0.1005586592178771</v>
      </c>
      <c r="K41" s="38">
        <v>0.8</v>
      </c>
      <c r="L41" s="48">
        <f t="shared" si="38"/>
        <v>0.1066666666666667</v>
      </c>
      <c r="M41" s="38">
        <v>0.9</v>
      </c>
      <c r="N41" s="48">
        <f t="shared" si="39"/>
        <v>0.11042944785276074</v>
      </c>
      <c r="O41" s="38">
        <v>0.8</v>
      </c>
      <c r="P41" s="48">
        <f t="shared" ref="P41:P45" si="53">O41/$P$47</f>
        <v>0.1066666666666667</v>
      </c>
      <c r="Q41" s="38">
        <v>0.9</v>
      </c>
      <c r="R41" s="48">
        <f t="shared" ref="R41:R45" si="54">Q41/$R$47</f>
        <v>0.11042944785276074</v>
      </c>
      <c r="S41" s="38">
        <v>0.9</v>
      </c>
      <c r="T41" s="48">
        <f t="shared" si="41"/>
        <v>0.1005586592178771</v>
      </c>
      <c r="U41" s="38">
        <v>0.8</v>
      </c>
      <c r="V41" s="48">
        <f t="shared" si="42"/>
        <v>0.1066666666666667</v>
      </c>
      <c r="W41" s="38">
        <v>0.9</v>
      </c>
      <c r="X41" s="48">
        <f t="shared" si="43"/>
        <v>0.11042944785276074</v>
      </c>
      <c r="Y41" s="38">
        <v>0.9</v>
      </c>
      <c r="Z41" s="48">
        <f t="shared" si="44"/>
        <v>0.1005586592178771</v>
      </c>
      <c r="AA41" s="38">
        <v>0.8</v>
      </c>
      <c r="AB41" s="48">
        <f t="shared" si="45"/>
        <v>0.1066666666666667</v>
      </c>
      <c r="AC41" s="38">
        <v>0.9</v>
      </c>
      <c r="AD41" s="48">
        <f t="shared" si="46"/>
        <v>0.11042944785276074</v>
      </c>
      <c r="AE41" s="38">
        <v>0.9</v>
      </c>
      <c r="AF41" s="48">
        <f t="shared" si="47"/>
        <v>0.1005586592178771</v>
      </c>
      <c r="AG41" s="38">
        <v>0.2</v>
      </c>
      <c r="AH41" s="48">
        <f t="shared" ref="AH41:AH45" si="55">AG41/$AH$47</f>
        <v>3.2258064516129031E-2</v>
      </c>
    </row>
    <row r="42" spans="1:34" ht="15" customHeight="1" x14ac:dyDescent="0.15">
      <c r="A42" s="143" t="s">
        <v>219</v>
      </c>
      <c r="B42" s="26">
        <v>600</v>
      </c>
      <c r="C42" s="26">
        <v>200</v>
      </c>
      <c r="D42" s="27">
        <f t="shared" si="48"/>
        <v>0.33333333333333331</v>
      </c>
      <c r="E42" s="28">
        <f t="shared" si="49"/>
        <v>400</v>
      </c>
      <c r="F42" s="27">
        <f t="shared" si="50"/>
        <v>0.66666666666666663</v>
      </c>
      <c r="G42" s="38">
        <v>0.5</v>
      </c>
      <c r="H42" s="48">
        <f t="shared" si="51"/>
        <v>4.8076923076923087E-2</v>
      </c>
      <c r="I42" s="38">
        <v>0.1</v>
      </c>
      <c r="J42" s="48">
        <f t="shared" si="52"/>
        <v>1.1173184357541902E-2</v>
      </c>
      <c r="K42" s="38">
        <v>0.3</v>
      </c>
      <c r="L42" s="48">
        <f t="shared" si="38"/>
        <v>4.0000000000000008E-2</v>
      </c>
      <c r="M42" s="38">
        <v>0.1</v>
      </c>
      <c r="N42" s="48">
        <f t="shared" si="39"/>
        <v>1.2269938650306749E-2</v>
      </c>
      <c r="O42" s="38">
        <v>0.3</v>
      </c>
      <c r="P42" s="48">
        <f t="shared" si="53"/>
        <v>4.0000000000000008E-2</v>
      </c>
      <c r="Q42" s="38">
        <v>0.1</v>
      </c>
      <c r="R42" s="48">
        <f t="shared" si="54"/>
        <v>1.2269938650306749E-2</v>
      </c>
      <c r="S42" s="38">
        <v>0.1</v>
      </c>
      <c r="T42" s="48">
        <f t="shared" si="41"/>
        <v>1.1173184357541902E-2</v>
      </c>
      <c r="U42" s="38">
        <v>0.3</v>
      </c>
      <c r="V42" s="48">
        <f t="shared" si="42"/>
        <v>4.0000000000000008E-2</v>
      </c>
      <c r="W42" s="38">
        <v>0.1</v>
      </c>
      <c r="X42" s="48">
        <f t="shared" si="43"/>
        <v>1.2269938650306749E-2</v>
      </c>
      <c r="Y42" s="38">
        <v>0.1</v>
      </c>
      <c r="Z42" s="48">
        <f t="shared" si="44"/>
        <v>1.1173184357541902E-2</v>
      </c>
      <c r="AA42" s="38">
        <v>0.3</v>
      </c>
      <c r="AB42" s="48">
        <f t="shared" si="45"/>
        <v>4.0000000000000008E-2</v>
      </c>
      <c r="AC42" s="38">
        <v>0.1</v>
      </c>
      <c r="AD42" s="48">
        <f t="shared" si="46"/>
        <v>1.2269938650306749E-2</v>
      </c>
      <c r="AE42" s="38">
        <v>0.1</v>
      </c>
      <c r="AF42" s="48">
        <f t="shared" si="47"/>
        <v>1.1173184357541902E-2</v>
      </c>
      <c r="AG42" s="38">
        <v>0.05</v>
      </c>
      <c r="AH42" s="48">
        <f t="shared" si="55"/>
        <v>8.0645161290322578E-3</v>
      </c>
    </row>
    <row r="43" spans="1:34" ht="15" customHeight="1" x14ac:dyDescent="0.15">
      <c r="A43" s="143" t="s">
        <v>220</v>
      </c>
      <c r="B43" s="26">
        <v>800</v>
      </c>
      <c r="C43" s="26">
        <v>500</v>
      </c>
      <c r="D43" s="27">
        <f t="shared" si="48"/>
        <v>0.625</v>
      </c>
      <c r="E43" s="28">
        <f t="shared" si="49"/>
        <v>300</v>
      </c>
      <c r="F43" s="27">
        <f t="shared" si="50"/>
        <v>0.375</v>
      </c>
      <c r="G43" s="38">
        <v>1</v>
      </c>
      <c r="H43" s="48">
        <f t="shared" si="51"/>
        <v>9.6153846153846173E-2</v>
      </c>
      <c r="I43" s="38">
        <v>0.7</v>
      </c>
      <c r="J43" s="48">
        <f t="shared" si="52"/>
        <v>7.8212290502793297E-2</v>
      </c>
      <c r="K43" s="38">
        <v>0.7</v>
      </c>
      <c r="L43" s="48">
        <f t="shared" si="38"/>
        <v>9.3333333333333351E-2</v>
      </c>
      <c r="M43" s="38">
        <v>0.4</v>
      </c>
      <c r="N43" s="48">
        <f t="shared" si="39"/>
        <v>4.9079754601226995E-2</v>
      </c>
      <c r="O43" s="38">
        <v>0.7</v>
      </c>
      <c r="P43" s="48">
        <f t="shared" si="53"/>
        <v>9.3333333333333351E-2</v>
      </c>
      <c r="Q43" s="38">
        <v>0.4</v>
      </c>
      <c r="R43" s="48">
        <f t="shared" si="54"/>
        <v>4.9079754601226995E-2</v>
      </c>
      <c r="S43" s="38">
        <v>0.7</v>
      </c>
      <c r="T43" s="48">
        <f t="shared" si="41"/>
        <v>7.8212290502793297E-2</v>
      </c>
      <c r="U43" s="38">
        <v>0.7</v>
      </c>
      <c r="V43" s="48">
        <f t="shared" si="42"/>
        <v>9.3333333333333351E-2</v>
      </c>
      <c r="W43" s="38">
        <v>0.4</v>
      </c>
      <c r="X43" s="48">
        <f t="shared" si="43"/>
        <v>4.9079754601226995E-2</v>
      </c>
      <c r="Y43" s="38">
        <v>0.7</v>
      </c>
      <c r="Z43" s="48">
        <f t="shared" si="44"/>
        <v>7.8212290502793297E-2</v>
      </c>
      <c r="AA43" s="38">
        <v>0.7</v>
      </c>
      <c r="AB43" s="48">
        <f t="shared" si="45"/>
        <v>9.3333333333333351E-2</v>
      </c>
      <c r="AC43" s="38">
        <v>0.4</v>
      </c>
      <c r="AD43" s="48">
        <f t="shared" si="46"/>
        <v>4.9079754601226995E-2</v>
      </c>
      <c r="AE43" s="38">
        <v>0.7</v>
      </c>
      <c r="AF43" s="48">
        <f t="shared" si="47"/>
        <v>7.8212290502793297E-2</v>
      </c>
      <c r="AG43" s="38">
        <v>0.5</v>
      </c>
      <c r="AH43" s="48">
        <f t="shared" si="55"/>
        <v>8.0645161290322578E-2</v>
      </c>
    </row>
    <row r="44" spans="1:34" ht="15" customHeight="1" x14ac:dyDescent="0.15">
      <c r="A44" s="143" t="s">
        <v>221</v>
      </c>
      <c r="B44" s="26">
        <v>800</v>
      </c>
      <c r="C44" s="26">
        <v>500</v>
      </c>
      <c r="D44" s="27">
        <f t="shared" si="48"/>
        <v>0.625</v>
      </c>
      <c r="E44" s="28">
        <f t="shared" si="49"/>
        <v>300</v>
      </c>
      <c r="F44" s="27">
        <f t="shared" si="50"/>
        <v>0.375</v>
      </c>
      <c r="G44" s="38">
        <v>0.1</v>
      </c>
      <c r="H44" s="48">
        <f t="shared" si="51"/>
        <v>9.6153846153846177E-3</v>
      </c>
      <c r="I44" s="38">
        <v>0.8</v>
      </c>
      <c r="J44" s="48">
        <f t="shared" si="52"/>
        <v>8.9385474860335212E-2</v>
      </c>
      <c r="K44" s="38">
        <v>0.3</v>
      </c>
      <c r="L44" s="48">
        <f t="shared" si="38"/>
        <v>4.0000000000000008E-2</v>
      </c>
      <c r="M44" s="38">
        <v>0.9</v>
      </c>
      <c r="N44" s="48">
        <f t="shared" si="39"/>
        <v>0.11042944785276074</v>
      </c>
      <c r="O44" s="38">
        <v>0.3</v>
      </c>
      <c r="P44" s="48">
        <f t="shared" si="53"/>
        <v>4.0000000000000008E-2</v>
      </c>
      <c r="Q44" s="38">
        <v>0.9</v>
      </c>
      <c r="R44" s="48">
        <f t="shared" si="54"/>
        <v>0.11042944785276074</v>
      </c>
      <c r="S44" s="38">
        <v>0.8</v>
      </c>
      <c r="T44" s="48">
        <f t="shared" si="41"/>
        <v>8.9385474860335212E-2</v>
      </c>
      <c r="U44" s="38">
        <v>0.3</v>
      </c>
      <c r="V44" s="48">
        <f t="shared" si="42"/>
        <v>4.0000000000000008E-2</v>
      </c>
      <c r="W44" s="38">
        <v>0.9</v>
      </c>
      <c r="X44" s="48">
        <f t="shared" si="43"/>
        <v>0.11042944785276074</v>
      </c>
      <c r="Y44" s="38">
        <v>0.8</v>
      </c>
      <c r="Z44" s="48">
        <f t="shared" si="44"/>
        <v>8.9385474860335212E-2</v>
      </c>
      <c r="AA44" s="38">
        <v>0.3</v>
      </c>
      <c r="AB44" s="48">
        <f t="shared" si="45"/>
        <v>4.0000000000000008E-2</v>
      </c>
      <c r="AC44" s="38">
        <v>0.9</v>
      </c>
      <c r="AD44" s="48">
        <f t="shared" si="46"/>
        <v>0.11042944785276074</v>
      </c>
      <c r="AE44" s="38">
        <v>0.8</v>
      </c>
      <c r="AF44" s="48">
        <f t="shared" si="47"/>
        <v>8.9385474860335212E-2</v>
      </c>
      <c r="AG44" s="38">
        <v>0.9</v>
      </c>
      <c r="AH44" s="48">
        <f t="shared" si="55"/>
        <v>0.14516129032258066</v>
      </c>
    </row>
    <row r="45" spans="1:34" ht="15" customHeight="1" x14ac:dyDescent="0.15">
      <c r="A45" s="143" t="s">
        <v>222</v>
      </c>
      <c r="B45" s="26">
        <v>600</v>
      </c>
      <c r="C45" s="26">
        <v>200</v>
      </c>
      <c r="D45" s="27">
        <f t="shared" si="48"/>
        <v>0.33333333333333331</v>
      </c>
      <c r="E45" s="28">
        <f t="shared" si="49"/>
        <v>400</v>
      </c>
      <c r="F45" s="27">
        <f t="shared" si="50"/>
        <v>0.66666666666666663</v>
      </c>
      <c r="G45" s="38">
        <v>0.6</v>
      </c>
      <c r="H45" s="48">
        <f t="shared" si="51"/>
        <v>5.7692307692307696E-2</v>
      </c>
      <c r="I45" s="38">
        <v>0.05</v>
      </c>
      <c r="J45" s="48">
        <f t="shared" si="52"/>
        <v>5.5865921787709508E-3</v>
      </c>
      <c r="K45" s="38">
        <v>0.1</v>
      </c>
      <c r="L45" s="48">
        <f t="shared" si="38"/>
        <v>1.3333333333333338E-2</v>
      </c>
      <c r="M45" s="38">
        <v>0.05</v>
      </c>
      <c r="N45" s="48">
        <f t="shared" si="39"/>
        <v>6.1349693251533744E-3</v>
      </c>
      <c r="O45" s="38">
        <v>0.1</v>
      </c>
      <c r="P45" s="48">
        <f t="shared" si="53"/>
        <v>1.3333333333333338E-2</v>
      </c>
      <c r="Q45" s="38">
        <v>0.05</v>
      </c>
      <c r="R45" s="48">
        <f t="shared" si="54"/>
        <v>6.1349693251533744E-3</v>
      </c>
      <c r="S45" s="38">
        <v>0.05</v>
      </c>
      <c r="T45" s="48">
        <f t="shared" si="41"/>
        <v>5.5865921787709508E-3</v>
      </c>
      <c r="U45" s="38">
        <v>0.1</v>
      </c>
      <c r="V45" s="48">
        <f t="shared" si="42"/>
        <v>1.3333333333333338E-2</v>
      </c>
      <c r="W45" s="38">
        <v>0.05</v>
      </c>
      <c r="X45" s="48">
        <f t="shared" si="43"/>
        <v>6.1349693251533744E-3</v>
      </c>
      <c r="Y45" s="38">
        <v>0.05</v>
      </c>
      <c r="Z45" s="48">
        <f t="shared" si="44"/>
        <v>5.5865921787709508E-3</v>
      </c>
      <c r="AA45" s="38">
        <v>0.1</v>
      </c>
      <c r="AB45" s="48">
        <f t="shared" si="45"/>
        <v>1.3333333333333338E-2</v>
      </c>
      <c r="AC45" s="38">
        <v>0.05</v>
      </c>
      <c r="AD45" s="48">
        <f t="shared" si="46"/>
        <v>6.1349693251533744E-3</v>
      </c>
      <c r="AE45" s="38">
        <v>0.05</v>
      </c>
      <c r="AF45" s="48">
        <f t="shared" si="47"/>
        <v>5.5865921787709508E-3</v>
      </c>
      <c r="AG45" s="38">
        <v>0.05</v>
      </c>
      <c r="AH45" s="48">
        <f t="shared" si="55"/>
        <v>8.0645161290322578E-3</v>
      </c>
    </row>
    <row r="46" spans="1:34" ht="15" customHeight="1" x14ac:dyDescent="0.15">
      <c r="A46" s="29" t="s">
        <v>40</v>
      </c>
      <c r="B46" s="30">
        <v>500</v>
      </c>
      <c r="C46" s="30">
        <v>100</v>
      </c>
      <c r="D46" s="31">
        <f t="shared" si="31"/>
        <v>0.2</v>
      </c>
      <c r="E46" s="32">
        <f t="shared" si="32"/>
        <v>400</v>
      </c>
      <c r="F46" s="31">
        <f t="shared" si="33"/>
        <v>0.8</v>
      </c>
      <c r="G46" s="39">
        <v>0.1</v>
      </c>
      <c r="H46" s="49">
        <f t="shared" si="34"/>
        <v>9.6153846153846177E-3</v>
      </c>
      <c r="I46" s="39">
        <v>0.7</v>
      </c>
      <c r="J46" s="49">
        <f t="shared" si="35"/>
        <v>7.8212290502793297E-2</v>
      </c>
      <c r="K46" s="39">
        <v>0.1</v>
      </c>
      <c r="L46" s="49">
        <f t="shared" si="38"/>
        <v>1.3333333333333338E-2</v>
      </c>
      <c r="M46" s="39">
        <v>0.8</v>
      </c>
      <c r="N46" s="49">
        <f t="shared" si="39"/>
        <v>9.815950920245399E-2</v>
      </c>
      <c r="O46" s="39">
        <v>0.1</v>
      </c>
      <c r="P46" s="49">
        <f t="shared" si="40"/>
        <v>1.3333333333333338E-2</v>
      </c>
      <c r="Q46" s="39">
        <v>0.8</v>
      </c>
      <c r="R46" s="49">
        <f t="shared" si="36"/>
        <v>9.815950920245399E-2</v>
      </c>
      <c r="S46" s="39">
        <v>0.7</v>
      </c>
      <c r="T46" s="49">
        <f t="shared" si="41"/>
        <v>7.8212290502793297E-2</v>
      </c>
      <c r="U46" s="39">
        <v>0.1</v>
      </c>
      <c r="V46" s="49">
        <f t="shared" si="42"/>
        <v>1.3333333333333338E-2</v>
      </c>
      <c r="W46" s="39">
        <v>0.8</v>
      </c>
      <c r="X46" s="49">
        <f t="shared" si="43"/>
        <v>9.815950920245399E-2</v>
      </c>
      <c r="Y46" s="39">
        <v>0.7</v>
      </c>
      <c r="Z46" s="49">
        <f t="shared" si="44"/>
        <v>7.8212290502793297E-2</v>
      </c>
      <c r="AA46" s="39">
        <v>0.1</v>
      </c>
      <c r="AB46" s="49">
        <f t="shared" si="45"/>
        <v>1.3333333333333338E-2</v>
      </c>
      <c r="AC46" s="39">
        <v>0.8</v>
      </c>
      <c r="AD46" s="49">
        <f t="shared" si="46"/>
        <v>9.815950920245399E-2</v>
      </c>
      <c r="AE46" s="39">
        <v>0.7</v>
      </c>
      <c r="AF46" s="49">
        <f t="shared" si="47"/>
        <v>7.8212290502793297E-2</v>
      </c>
      <c r="AG46" s="39">
        <v>0.9</v>
      </c>
      <c r="AH46" s="49">
        <f>AG46/$AH$47</f>
        <v>0.14516129032258066</v>
      </c>
    </row>
    <row r="47" spans="1:34" s="10" customFormat="1" ht="15" customHeight="1" x14ac:dyDescent="0.15">
      <c r="A47" s="40"/>
      <c r="B47" s="41"/>
      <c r="C47" s="41"/>
      <c r="D47" s="42"/>
      <c r="E47" s="41"/>
      <c r="F47" s="42"/>
      <c r="G47" s="43"/>
      <c r="H47" s="43">
        <f>SUM(G30:G46)</f>
        <v>10.399999999999999</v>
      </c>
      <c r="I47" s="43"/>
      <c r="J47" s="43">
        <f>SUM(I30:I46)</f>
        <v>8.9499999999999993</v>
      </c>
      <c r="K47" s="43"/>
      <c r="L47" s="43">
        <f>SUM(K30:K46)</f>
        <v>7.4999999999999982</v>
      </c>
      <c r="M47" s="43"/>
      <c r="N47" s="43">
        <f>SUM(M30:M46)</f>
        <v>8.15</v>
      </c>
      <c r="O47" s="43"/>
      <c r="P47" s="43">
        <f>SUM(O30:O46)</f>
        <v>7.4999999999999982</v>
      </c>
      <c r="Q47" s="43"/>
      <c r="R47" s="43">
        <f>SUM(Q30:Q46)</f>
        <v>8.15</v>
      </c>
      <c r="S47" s="43"/>
      <c r="T47" s="43">
        <f>SUM(S30:S46)</f>
        <v>8.9499999999999993</v>
      </c>
      <c r="U47" s="43"/>
      <c r="V47" s="43">
        <f>SUM(U30:U46)</f>
        <v>7.4999999999999982</v>
      </c>
      <c r="W47" s="43"/>
      <c r="X47" s="43">
        <f>SUM(W30:W46)</f>
        <v>8.15</v>
      </c>
      <c r="Y47" s="43"/>
      <c r="Z47" s="43">
        <f>SUM(Y30:Y46)</f>
        <v>8.9499999999999993</v>
      </c>
      <c r="AA47" s="43"/>
      <c r="AB47" s="43">
        <f>SUM(AA30:AA46)</f>
        <v>7.4999999999999982</v>
      </c>
      <c r="AC47" s="43"/>
      <c r="AD47" s="43">
        <f>SUM(AC30:AC46)</f>
        <v>8.15</v>
      </c>
      <c r="AE47" s="43"/>
      <c r="AF47" s="43">
        <f>SUM(AE30:AE46)</f>
        <v>8.9499999999999993</v>
      </c>
      <c r="AG47" s="43"/>
      <c r="AH47" s="43">
        <f>SUM(AG30:AG46)</f>
        <v>6.2</v>
      </c>
    </row>
    <row r="48" spans="1:34" ht="15" customHeight="1" x14ac:dyDescent="0.15">
      <c r="A48" s="149" t="s">
        <v>80</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35"/>
    </row>
    <row r="49" spans="1:34" ht="15" customHeight="1" x14ac:dyDescent="0.15"/>
    <row r="50" spans="1:34" ht="15" customHeight="1" x14ac:dyDescent="0.15">
      <c r="G50" s="153" t="s">
        <v>62</v>
      </c>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5"/>
      <c r="AH50" s="46"/>
    </row>
    <row r="51" spans="1:34" ht="15" customHeight="1" x14ac:dyDescent="0.15">
      <c r="A51" s="33" t="s">
        <v>31</v>
      </c>
      <c r="B51" s="34" t="s">
        <v>20</v>
      </c>
      <c r="C51" s="34" t="s">
        <v>43</v>
      </c>
      <c r="D51" s="34" t="s">
        <v>25</v>
      </c>
      <c r="E51" s="34" t="s">
        <v>23</v>
      </c>
      <c r="F51" s="34" t="s">
        <v>24</v>
      </c>
      <c r="G51" s="141" t="s">
        <v>223</v>
      </c>
      <c r="H51" s="141" t="s">
        <v>71</v>
      </c>
      <c r="I51" s="141" t="s">
        <v>224</v>
      </c>
      <c r="J51" s="141" t="s">
        <v>71</v>
      </c>
      <c r="K51" s="141" t="s">
        <v>235</v>
      </c>
      <c r="L51" s="141" t="s">
        <v>71</v>
      </c>
      <c r="M51" s="141" t="s">
        <v>236</v>
      </c>
      <c r="N51" s="141" t="s">
        <v>71</v>
      </c>
      <c r="O51" s="141" t="s">
        <v>225</v>
      </c>
      <c r="P51" s="141" t="s">
        <v>71</v>
      </c>
      <c r="Q51" s="141" t="s">
        <v>226</v>
      </c>
      <c r="R51" s="141" t="s">
        <v>71</v>
      </c>
      <c r="S51" s="141" t="s">
        <v>227</v>
      </c>
      <c r="T51" s="141" t="s">
        <v>71</v>
      </c>
      <c r="U51" s="141" t="s">
        <v>228</v>
      </c>
      <c r="V51" s="141" t="s">
        <v>71</v>
      </c>
      <c r="W51" s="141" t="s">
        <v>229</v>
      </c>
      <c r="X51" s="141" t="s">
        <v>71</v>
      </c>
      <c r="Y51" s="141" t="s">
        <v>230</v>
      </c>
      <c r="Z51" s="141" t="s">
        <v>71</v>
      </c>
      <c r="AA51" s="141" t="s">
        <v>231</v>
      </c>
      <c r="AB51" s="141" t="s">
        <v>71</v>
      </c>
      <c r="AC51" s="141" t="s">
        <v>232</v>
      </c>
      <c r="AD51" s="141" t="s">
        <v>71</v>
      </c>
      <c r="AE51" s="141" t="s">
        <v>233</v>
      </c>
      <c r="AF51" s="141" t="s">
        <v>71</v>
      </c>
      <c r="AG51" s="141" t="s">
        <v>234</v>
      </c>
      <c r="AH51" s="141" t="s">
        <v>71</v>
      </c>
    </row>
    <row r="52" spans="1:34" ht="15" customHeight="1" x14ac:dyDescent="0.15">
      <c r="A52" s="25" t="s">
        <v>32</v>
      </c>
      <c r="B52" s="26">
        <v>4000</v>
      </c>
      <c r="C52" s="26">
        <v>1800</v>
      </c>
      <c r="D52" s="27">
        <f>C52/B52</f>
        <v>0.45</v>
      </c>
      <c r="E52" s="28">
        <f>B52-C52</f>
        <v>2200</v>
      </c>
      <c r="F52" s="27">
        <f>E52/B52</f>
        <v>0.55000000000000004</v>
      </c>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50"/>
    </row>
    <row r="53" spans="1:34" ht="15" customHeight="1" x14ac:dyDescent="0.15">
      <c r="A53" s="25" t="s">
        <v>33</v>
      </c>
      <c r="B53" s="26">
        <v>3000</v>
      </c>
      <c r="C53" s="26">
        <v>1200</v>
      </c>
      <c r="D53" s="27">
        <f>C53/B53</f>
        <v>0.4</v>
      </c>
      <c r="E53" s="28">
        <f>B53-C53</f>
        <v>1800</v>
      </c>
      <c r="F53" s="27">
        <f>E53/B53</f>
        <v>0.6</v>
      </c>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50"/>
    </row>
    <row r="54" spans="1:34" ht="15" customHeight="1" x14ac:dyDescent="0.15">
      <c r="A54" s="25" t="s">
        <v>34</v>
      </c>
      <c r="B54" s="26">
        <v>2000</v>
      </c>
      <c r="C54" s="26">
        <v>900</v>
      </c>
      <c r="D54" s="27">
        <f>C54/B54</f>
        <v>0.45</v>
      </c>
      <c r="E54" s="28">
        <f>B54-C54</f>
        <v>1100</v>
      </c>
      <c r="F54" s="27">
        <f>E54/B54</f>
        <v>0.55000000000000004</v>
      </c>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50"/>
    </row>
    <row r="55" spans="1:34" ht="15" customHeight="1" x14ac:dyDescent="0.15">
      <c r="A55" s="29" t="s">
        <v>35</v>
      </c>
      <c r="B55" s="30">
        <v>1500</v>
      </c>
      <c r="C55" s="30">
        <v>1300</v>
      </c>
      <c r="D55" s="31">
        <f>C55/B55</f>
        <v>0.8666666666666667</v>
      </c>
      <c r="E55" s="32">
        <f>B55-C55</f>
        <v>200</v>
      </c>
      <c r="F55" s="31">
        <f>E55/B55</f>
        <v>0.13333333333333333</v>
      </c>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51"/>
    </row>
    <row r="56" spans="1:34" s="10" customFormat="1" ht="15" customHeight="1" x14ac:dyDescent="0.15">
      <c r="A56" s="40"/>
      <c r="B56" s="41"/>
      <c r="C56" s="41"/>
      <c r="D56" s="42"/>
      <c r="E56" s="41"/>
      <c r="F56" s="42"/>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34" ht="15" customHeight="1" x14ac:dyDescent="0.15">
      <c r="A57" s="149" t="s">
        <v>81</v>
      </c>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35"/>
    </row>
    <row r="58" spans="1:34" ht="15" customHeight="1" x14ac:dyDescent="0.15"/>
    <row r="59" spans="1:34" ht="15" customHeight="1" x14ac:dyDescent="0.15">
      <c r="G59" s="150" t="s">
        <v>62</v>
      </c>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2"/>
      <c r="AH59" s="46"/>
    </row>
    <row r="60" spans="1:34" ht="15" customHeight="1" x14ac:dyDescent="0.15">
      <c r="A60" s="33" t="s">
        <v>31</v>
      </c>
      <c r="B60" s="34" t="s">
        <v>20</v>
      </c>
      <c r="C60" s="34" t="s">
        <v>43</v>
      </c>
      <c r="D60" s="34" t="s">
        <v>25</v>
      </c>
      <c r="E60" s="34" t="s">
        <v>23</v>
      </c>
      <c r="F60" s="34" t="s">
        <v>24</v>
      </c>
      <c r="G60" s="141" t="s">
        <v>223</v>
      </c>
      <c r="H60" s="141" t="s">
        <v>71</v>
      </c>
      <c r="I60" s="141" t="s">
        <v>224</v>
      </c>
      <c r="J60" s="141" t="s">
        <v>71</v>
      </c>
      <c r="K60" s="141" t="s">
        <v>235</v>
      </c>
      <c r="L60" s="141" t="s">
        <v>71</v>
      </c>
      <c r="M60" s="141" t="s">
        <v>236</v>
      </c>
      <c r="N60" s="141" t="s">
        <v>71</v>
      </c>
      <c r="O60" s="141" t="s">
        <v>225</v>
      </c>
      <c r="P60" s="141" t="s">
        <v>71</v>
      </c>
      <c r="Q60" s="141" t="s">
        <v>226</v>
      </c>
      <c r="R60" s="141" t="s">
        <v>71</v>
      </c>
      <c r="S60" s="141" t="s">
        <v>227</v>
      </c>
      <c r="T60" s="141" t="s">
        <v>71</v>
      </c>
      <c r="U60" s="141" t="s">
        <v>228</v>
      </c>
      <c r="V60" s="141" t="s">
        <v>71</v>
      </c>
      <c r="W60" s="141" t="s">
        <v>229</v>
      </c>
      <c r="X60" s="141" t="s">
        <v>71</v>
      </c>
      <c r="Y60" s="141" t="s">
        <v>230</v>
      </c>
      <c r="Z60" s="141" t="s">
        <v>71</v>
      </c>
      <c r="AA60" s="141" t="s">
        <v>231</v>
      </c>
      <c r="AB60" s="141" t="s">
        <v>71</v>
      </c>
      <c r="AC60" s="141" t="s">
        <v>232</v>
      </c>
      <c r="AD60" s="141" t="s">
        <v>71</v>
      </c>
      <c r="AE60" s="141" t="s">
        <v>233</v>
      </c>
      <c r="AF60" s="141" t="s">
        <v>71</v>
      </c>
      <c r="AG60" s="141" t="s">
        <v>234</v>
      </c>
      <c r="AH60" s="141" t="s">
        <v>71</v>
      </c>
    </row>
    <row r="61" spans="1:34" ht="15" customHeight="1" x14ac:dyDescent="0.15">
      <c r="A61" s="21" t="s">
        <v>55</v>
      </c>
      <c r="B61" s="22">
        <v>1200</v>
      </c>
      <c r="C61" s="22">
        <v>600</v>
      </c>
      <c r="D61" s="23">
        <f t="shared" ref="D61:D74" si="56">C61/B61</f>
        <v>0.5</v>
      </c>
      <c r="E61" s="24">
        <f t="shared" ref="E61:E74" si="57">B61-C61</f>
        <v>600</v>
      </c>
      <c r="F61" s="23">
        <f t="shared" ref="F61:F74" si="58">E61/B61</f>
        <v>0.5</v>
      </c>
      <c r="G61" s="44">
        <v>0.8</v>
      </c>
      <c r="H61" s="47">
        <f t="shared" ref="H61:H74" si="59">G61/$H$75</f>
        <v>0.17777777777777778</v>
      </c>
      <c r="I61" s="44">
        <v>0.5</v>
      </c>
      <c r="J61" s="47">
        <f t="shared" ref="J61:J74" si="60">I61/$J$75</f>
        <v>6.3291139240506319E-2</v>
      </c>
      <c r="K61" s="44">
        <v>0.5</v>
      </c>
      <c r="L61" s="47">
        <f>K61/$L$75</f>
        <v>0.19230769230769226</v>
      </c>
      <c r="M61" s="44">
        <v>0.2</v>
      </c>
      <c r="N61" s="47">
        <f>M61/$N$75</f>
        <v>3.5714285714285726E-2</v>
      </c>
      <c r="O61" s="44">
        <v>0.5</v>
      </c>
      <c r="P61" s="47">
        <f t="shared" ref="P61:P74" si="61">O61/$P$75</f>
        <v>0.19230769230769226</v>
      </c>
      <c r="Q61" s="44">
        <v>0.2</v>
      </c>
      <c r="R61" s="47">
        <f t="shared" ref="R61:R74" si="62">Q61/$R$75</f>
        <v>3.5714285714285726E-2</v>
      </c>
      <c r="S61" s="44">
        <v>0.5</v>
      </c>
      <c r="T61" s="47">
        <f>S61/$T$75</f>
        <v>6.3291139240506319E-2</v>
      </c>
      <c r="U61" s="44">
        <v>0.5</v>
      </c>
      <c r="V61" s="47">
        <f>U61/$V$75</f>
        <v>0.19230769230769226</v>
      </c>
      <c r="W61" s="44">
        <v>0.2</v>
      </c>
      <c r="X61" s="47">
        <f>W61/$X$75</f>
        <v>3.5714285714285726E-2</v>
      </c>
      <c r="Y61" s="44">
        <v>0.5</v>
      </c>
      <c r="Z61" s="47">
        <f>Y61/$Z$75</f>
        <v>6.3291139240506319E-2</v>
      </c>
      <c r="AA61" s="44">
        <v>0.5</v>
      </c>
      <c r="AB61" s="47">
        <f t="shared" ref="AB61:AB74" si="63">AA61/$AB$75</f>
        <v>0.19230769230769226</v>
      </c>
      <c r="AC61" s="44">
        <v>0.2</v>
      </c>
      <c r="AD61" s="47">
        <f>AC61/$AD$75</f>
        <v>3.5714285714285726E-2</v>
      </c>
      <c r="AE61" s="44">
        <v>0.5</v>
      </c>
      <c r="AF61" s="47">
        <f>AE61/$AF$75</f>
        <v>6.3291139240506319E-2</v>
      </c>
      <c r="AG61" s="44">
        <v>0.6</v>
      </c>
      <c r="AH61" s="47">
        <f t="shared" ref="AH61:AH74" si="64">AG61/$AH$75</f>
        <v>7.4074074074074056E-2</v>
      </c>
    </row>
    <row r="62" spans="1:34" ht="15" customHeight="1" x14ac:dyDescent="0.15">
      <c r="A62" s="25" t="s">
        <v>56</v>
      </c>
      <c r="B62" s="26">
        <v>800</v>
      </c>
      <c r="C62" s="26">
        <v>200</v>
      </c>
      <c r="D62" s="27">
        <f t="shared" si="56"/>
        <v>0.25</v>
      </c>
      <c r="E62" s="28">
        <f t="shared" si="57"/>
        <v>600</v>
      </c>
      <c r="F62" s="27">
        <f t="shared" si="58"/>
        <v>0.75</v>
      </c>
      <c r="G62" s="38">
        <v>0.3</v>
      </c>
      <c r="H62" s="48">
        <f t="shared" si="59"/>
        <v>6.6666666666666666E-2</v>
      </c>
      <c r="I62" s="38">
        <v>0.5</v>
      </c>
      <c r="J62" s="48">
        <f t="shared" si="60"/>
        <v>6.3291139240506319E-2</v>
      </c>
      <c r="K62" s="38">
        <v>0.1</v>
      </c>
      <c r="L62" s="48">
        <f t="shared" ref="L62:L74" si="65">K62/$L$75</f>
        <v>3.8461538461538457E-2</v>
      </c>
      <c r="M62" s="38">
        <v>0.5</v>
      </c>
      <c r="N62" s="48">
        <f t="shared" ref="N62:N74" si="66">M62/$N$75</f>
        <v>8.9285714285714302E-2</v>
      </c>
      <c r="O62" s="38">
        <v>0.1</v>
      </c>
      <c r="P62" s="48">
        <f t="shared" si="61"/>
        <v>3.8461538461538457E-2</v>
      </c>
      <c r="Q62" s="38">
        <v>0.5</v>
      </c>
      <c r="R62" s="48">
        <f t="shared" si="62"/>
        <v>8.9285714285714302E-2</v>
      </c>
      <c r="S62" s="38">
        <v>0.5</v>
      </c>
      <c r="T62" s="48">
        <f t="shared" ref="T62:T74" si="67">S62/$T$75</f>
        <v>6.3291139240506319E-2</v>
      </c>
      <c r="U62" s="38">
        <v>0.1</v>
      </c>
      <c r="V62" s="48">
        <f t="shared" ref="V62:V74" si="68">U62/$V$75</f>
        <v>3.8461538461538457E-2</v>
      </c>
      <c r="W62" s="38">
        <v>0.5</v>
      </c>
      <c r="X62" s="48">
        <f t="shared" ref="X62:X74" si="69">W62/$X$75</f>
        <v>8.9285714285714302E-2</v>
      </c>
      <c r="Y62" s="38">
        <v>0.5</v>
      </c>
      <c r="Z62" s="48">
        <f t="shared" ref="Z62:Z74" si="70">Y62/$Z$75</f>
        <v>6.3291139240506319E-2</v>
      </c>
      <c r="AA62" s="38">
        <v>0.1</v>
      </c>
      <c r="AB62" s="48">
        <f t="shared" si="63"/>
        <v>3.8461538461538457E-2</v>
      </c>
      <c r="AC62" s="38">
        <v>0.5</v>
      </c>
      <c r="AD62" s="48">
        <f t="shared" ref="AD62:AD74" si="71">AC62/$AD$75</f>
        <v>8.9285714285714302E-2</v>
      </c>
      <c r="AE62" s="38">
        <v>0.5</v>
      </c>
      <c r="AF62" s="48">
        <f t="shared" ref="AF62:AF74" si="72">AE62/$AF$75</f>
        <v>6.3291139240506319E-2</v>
      </c>
      <c r="AG62" s="38">
        <v>0.4</v>
      </c>
      <c r="AH62" s="48">
        <f t="shared" si="64"/>
        <v>4.9382716049382713E-2</v>
      </c>
    </row>
    <row r="63" spans="1:34" ht="15" customHeight="1" x14ac:dyDescent="0.15">
      <c r="A63" s="25" t="s">
        <v>57</v>
      </c>
      <c r="B63" s="26">
        <v>880</v>
      </c>
      <c r="C63" s="26">
        <v>200</v>
      </c>
      <c r="D63" s="27">
        <f t="shared" si="56"/>
        <v>0.22727272727272727</v>
      </c>
      <c r="E63" s="28">
        <f t="shared" si="57"/>
        <v>680</v>
      </c>
      <c r="F63" s="27">
        <f t="shared" si="58"/>
        <v>0.77272727272727271</v>
      </c>
      <c r="G63" s="38">
        <v>0.2</v>
      </c>
      <c r="H63" s="48">
        <f t="shared" si="59"/>
        <v>4.4444444444444446E-2</v>
      </c>
      <c r="I63" s="38">
        <v>0.7</v>
      </c>
      <c r="J63" s="48">
        <f t="shared" si="60"/>
        <v>8.8607594936708847E-2</v>
      </c>
      <c r="K63" s="38">
        <v>0.1</v>
      </c>
      <c r="L63" s="48">
        <f t="shared" si="65"/>
        <v>3.8461538461538457E-2</v>
      </c>
      <c r="M63" s="38">
        <v>0.3</v>
      </c>
      <c r="N63" s="48">
        <f t="shared" si="66"/>
        <v>5.3571428571428582E-2</v>
      </c>
      <c r="O63" s="38">
        <v>0.1</v>
      </c>
      <c r="P63" s="48">
        <f t="shared" si="61"/>
        <v>3.8461538461538457E-2</v>
      </c>
      <c r="Q63" s="38">
        <v>0.3</v>
      </c>
      <c r="R63" s="48">
        <f t="shared" si="62"/>
        <v>5.3571428571428582E-2</v>
      </c>
      <c r="S63" s="38">
        <v>0.7</v>
      </c>
      <c r="T63" s="48">
        <f t="shared" si="67"/>
        <v>8.8607594936708847E-2</v>
      </c>
      <c r="U63" s="38">
        <v>0.1</v>
      </c>
      <c r="V63" s="48">
        <f t="shared" si="68"/>
        <v>3.8461538461538457E-2</v>
      </c>
      <c r="W63" s="38">
        <v>0.3</v>
      </c>
      <c r="X63" s="48">
        <f t="shared" si="69"/>
        <v>5.3571428571428582E-2</v>
      </c>
      <c r="Y63" s="38">
        <v>0.7</v>
      </c>
      <c r="Z63" s="48">
        <f t="shared" si="70"/>
        <v>8.8607594936708847E-2</v>
      </c>
      <c r="AA63" s="38">
        <v>0.1</v>
      </c>
      <c r="AB63" s="48">
        <f t="shared" si="63"/>
        <v>3.8461538461538457E-2</v>
      </c>
      <c r="AC63" s="38">
        <v>0.3</v>
      </c>
      <c r="AD63" s="48">
        <f t="shared" si="71"/>
        <v>5.3571428571428582E-2</v>
      </c>
      <c r="AE63" s="38">
        <v>0.7</v>
      </c>
      <c r="AF63" s="48">
        <f t="shared" si="72"/>
        <v>8.8607594936708847E-2</v>
      </c>
      <c r="AG63" s="38">
        <v>0.8</v>
      </c>
      <c r="AH63" s="48">
        <f t="shared" si="64"/>
        <v>9.8765432098765427E-2</v>
      </c>
    </row>
    <row r="64" spans="1:34" ht="15" customHeight="1" x14ac:dyDescent="0.15">
      <c r="A64" s="142" t="s">
        <v>213</v>
      </c>
      <c r="B64" s="26">
        <v>800</v>
      </c>
      <c r="C64" s="26">
        <v>200</v>
      </c>
      <c r="D64" s="27">
        <f t="shared" si="56"/>
        <v>0.25</v>
      </c>
      <c r="E64" s="28">
        <f t="shared" si="57"/>
        <v>600</v>
      </c>
      <c r="F64" s="27">
        <f t="shared" si="58"/>
        <v>0.75</v>
      </c>
      <c r="G64" s="38">
        <v>0.3</v>
      </c>
      <c r="H64" s="48">
        <f t="shared" si="59"/>
        <v>6.6666666666666666E-2</v>
      </c>
      <c r="I64" s="38">
        <v>0.5</v>
      </c>
      <c r="J64" s="48">
        <f t="shared" si="60"/>
        <v>6.3291139240506319E-2</v>
      </c>
      <c r="K64" s="38">
        <v>0.1</v>
      </c>
      <c r="L64" s="48">
        <f t="shared" si="65"/>
        <v>3.8461538461538457E-2</v>
      </c>
      <c r="M64" s="38">
        <v>0.5</v>
      </c>
      <c r="N64" s="48">
        <f t="shared" si="66"/>
        <v>8.9285714285714302E-2</v>
      </c>
      <c r="O64" s="38">
        <v>0.1</v>
      </c>
      <c r="P64" s="48">
        <f t="shared" si="61"/>
        <v>3.8461538461538457E-2</v>
      </c>
      <c r="Q64" s="38">
        <v>0.5</v>
      </c>
      <c r="R64" s="48">
        <f t="shared" si="62"/>
        <v>8.9285714285714302E-2</v>
      </c>
      <c r="S64" s="38">
        <v>0.5</v>
      </c>
      <c r="T64" s="48">
        <f t="shared" si="67"/>
        <v>6.3291139240506319E-2</v>
      </c>
      <c r="U64" s="38">
        <v>0.1</v>
      </c>
      <c r="V64" s="48">
        <f t="shared" si="68"/>
        <v>3.8461538461538457E-2</v>
      </c>
      <c r="W64" s="38">
        <v>0.5</v>
      </c>
      <c r="X64" s="48">
        <f t="shared" si="69"/>
        <v>8.9285714285714302E-2</v>
      </c>
      <c r="Y64" s="38">
        <v>0.5</v>
      </c>
      <c r="Z64" s="48">
        <f t="shared" si="70"/>
        <v>6.3291139240506319E-2</v>
      </c>
      <c r="AA64" s="38">
        <v>0.1</v>
      </c>
      <c r="AB64" s="48">
        <f t="shared" si="63"/>
        <v>3.8461538461538457E-2</v>
      </c>
      <c r="AC64" s="38">
        <v>0.5</v>
      </c>
      <c r="AD64" s="48">
        <f t="shared" si="71"/>
        <v>8.9285714285714302E-2</v>
      </c>
      <c r="AE64" s="38">
        <v>0.5</v>
      </c>
      <c r="AF64" s="48">
        <f t="shared" si="72"/>
        <v>6.3291139240506319E-2</v>
      </c>
      <c r="AG64" s="38">
        <v>0.4</v>
      </c>
      <c r="AH64" s="48">
        <f t="shared" si="64"/>
        <v>4.9382716049382713E-2</v>
      </c>
    </row>
    <row r="65" spans="1:34" ht="15" customHeight="1" x14ac:dyDescent="0.15">
      <c r="A65" s="143" t="s">
        <v>214</v>
      </c>
      <c r="B65" s="26">
        <v>880</v>
      </c>
      <c r="C65" s="26">
        <v>200</v>
      </c>
      <c r="D65" s="27">
        <f t="shared" si="56"/>
        <v>0.22727272727272727</v>
      </c>
      <c r="E65" s="28">
        <f t="shared" si="57"/>
        <v>680</v>
      </c>
      <c r="F65" s="27">
        <f t="shared" si="58"/>
        <v>0.77272727272727271</v>
      </c>
      <c r="G65" s="38">
        <v>0.2</v>
      </c>
      <c r="H65" s="48">
        <f t="shared" si="59"/>
        <v>4.4444444444444446E-2</v>
      </c>
      <c r="I65" s="38">
        <v>0.7</v>
      </c>
      <c r="J65" s="48">
        <f t="shared" si="60"/>
        <v>8.8607594936708847E-2</v>
      </c>
      <c r="K65" s="38">
        <v>0.1</v>
      </c>
      <c r="L65" s="48">
        <f t="shared" si="65"/>
        <v>3.8461538461538457E-2</v>
      </c>
      <c r="M65" s="38">
        <v>0.3</v>
      </c>
      <c r="N65" s="48">
        <f t="shared" si="66"/>
        <v>5.3571428571428582E-2</v>
      </c>
      <c r="O65" s="38">
        <v>0.1</v>
      </c>
      <c r="P65" s="48">
        <f t="shared" si="61"/>
        <v>3.8461538461538457E-2</v>
      </c>
      <c r="Q65" s="38">
        <v>0.3</v>
      </c>
      <c r="R65" s="48">
        <f t="shared" si="62"/>
        <v>5.3571428571428582E-2</v>
      </c>
      <c r="S65" s="38">
        <v>0.7</v>
      </c>
      <c r="T65" s="48">
        <f t="shared" si="67"/>
        <v>8.8607594936708847E-2</v>
      </c>
      <c r="U65" s="38">
        <v>0.1</v>
      </c>
      <c r="V65" s="48">
        <f t="shared" si="68"/>
        <v>3.8461538461538457E-2</v>
      </c>
      <c r="W65" s="38">
        <v>0.3</v>
      </c>
      <c r="X65" s="48">
        <f t="shared" si="69"/>
        <v>5.3571428571428582E-2</v>
      </c>
      <c r="Y65" s="38">
        <v>0.7</v>
      </c>
      <c r="Z65" s="48">
        <f t="shared" si="70"/>
        <v>8.8607594936708847E-2</v>
      </c>
      <c r="AA65" s="38">
        <v>0.1</v>
      </c>
      <c r="AB65" s="48">
        <f t="shared" si="63"/>
        <v>3.8461538461538457E-2</v>
      </c>
      <c r="AC65" s="38">
        <v>0.3</v>
      </c>
      <c r="AD65" s="48">
        <f t="shared" si="71"/>
        <v>5.3571428571428582E-2</v>
      </c>
      <c r="AE65" s="38">
        <v>0.7</v>
      </c>
      <c r="AF65" s="48">
        <f t="shared" si="72"/>
        <v>8.8607594936708847E-2</v>
      </c>
      <c r="AG65" s="38">
        <v>0.8</v>
      </c>
      <c r="AH65" s="48">
        <f t="shared" si="64"/>
        <v>9.8765432098765427E-2</v>
      </c>
    </row>
    <row r="66" spans="1:34" ht="15" customHeight="1" x14ac:dyDescent="0.15">
      <c r="A66" s="143" t="s">
        <v>215</v>
      </c>
      <c r="B66" s="26">
        <v>800</v>
      </c>
      <c r="C66" s="26">
        <v>200</v>
      </c>
      <c r="D66" s="27">
        <f t="shared" si="56"/>
        <v>0.25</v>
      </c>
      <c r="E66" s="28">
        <f t="shared" si="57"/>
        <v>600</v>
      </c>
      <c r="F66" s="27">
        <f t="shared" si="58"/>
        <v>0.75</v>
      </c>
      <c r="G66" s="38">
        <v>0.3</v>
      </c>
      <c r="H66" s="48">
        <f t="shared" si="59"/>
        <v>6.6666666666666666E-2</v>
      </c>
      <c r="I66" s="38">
        <v>0.5</v>
      </c>
      <c r="J66" s="48">
        <f t="shared" si="60"/>
        <v>6.3291139240506319E-2</v>
      </c>
      <c r="K66" s="38">
        <v>0.1</v>
      </c>
      <c r="L66" s="48">
        <f t="shared" si="65"/>
        <v>3.8461538461538457E-2</v>
      </c>
      <c r="M66" s="38">
        <v>0.5</v>
      </c>
      <c r="N66" s="48">
        <f t="shared" si="66"/>
        <v>8.9285714285714302E-2</v>
      </c>
      <c r="O66" s="38">
        <v>0.1</v>
      </c>
      <c r="P66" s="48">
        <f t="shared" si="61"/>
        <v>3.8461538461538457E-2</v>
      </c>
      <c r="Q66" s="38">
        <v>0.5</v>
      </c>
      <c r="R66" s="48">
        <f t="shared" si="62"/>
        <v>8.9285714285714302E-2</v>
      </c>
      <c r="S66" s="38">
        <v>0.5</v>
      </c>
      <c r="T66" s="48">
        <f t="shared" si="67"/>
        <v>6.3291139240506319E-2</v>
      </c>
      <c r="U66" s="38">
        <v>0.1</v>
      </c>
      <c r="V66" s="48">
        <f t="shared" si="68"/>
        <v>3.8461538461538457E-2</v>
      </c>
      <c r="W66" s="38">
        <v>0.5</v>
      </c>
      <c r="X66" s="48">
        <f t="shared" si="69"/>
        <v>8.9285714285714302E-2</v>
      </c>
      <c r="Y66" s="38">
        <v>0.5</v>
      </c>
      <c r="Z66" s="48">
        <f t="shared" si="70"/>
        <v>6.3291139240506319E-2</v>
      </c>
      <c r="AA66" s="38">
        <v>0.1</v>
      </c>
      <c r="AB66" s="48">
        <f t="shared" si="63"/>
        <v>3.8461538461538457E-2</v>
      </c>
      <c r="AC66" s="38">
        <v>0.5</v>
      </c>
      <c r="AD66" s="48">
        <f t="shared" si="71"/>
        <v>8.9285714285714302E-2</v>
      </c>
      <c r="AE66" s="38">
        <v>0.5</v>
      </c>
      <c r="AF66" s="48">
        <f t="shared" si="72"/>
        <v>6.3291139240506319E-2</v>
      </c>
      <c r="AG66" s="38">
        <v>0.4</v>
      </c>
      <c r="AH66" s="48">
        <f t="shared" si="64"/>
        <v>4.9382716049382713E-2</v>
      </c>
    </row>
    <row r="67" spans="1:34" ht="15" customHeight="1" x14ac:dyDescent="0.15">
      <c r="A67" s="143" t="s">
        <v>216</v>
      </c>
      <c r="B67" s="26">
        <v>880</v>
      </c>
      <c r="C67" s="26">
        <v>200</v>
      </c>
      <c r="D67" s="27">
        <f t="shared" si="56"/>
        <v>0.22727272727272727</v>
      </c>
      <c r="E67" s="28">
        <f t="shared" si="57"/>
        <v>680</v>
      </c>
      <c r="F67" s="27">
        <f t="shared" si="58"/>
        <v>0.77272727272727271</v>
      </c>
      <c r="G67" s="38">
        <v>0.2</v>
      </c>
      <c r="H67" s="48">
        <f t="shared" si="59"/>
        <v>4.4444444444444446E-2</v>
      </c>
      <c r="I67" s="38">
        <v>0.7</v>
      </c>
      <c r="J67" s="48">
        <f t="shared" si="60"/>
        <v>8.8607594936708847E-2</v>
      </c>
      <c r="K67" s="38">
        <v>0.1</v>
      </c>
      <c r="L67" s="48">
        <f t="shared" si="65"/>
        <v>3.8461538461538457E-2</v>
      </c>
      <c r="M67" s="38">
        <v>0.3</v>
      </c>
      <c r="N67" s="48">
        <f t="shared" si="66"/>
        <v>5.3571428571428582E-2</v>
      </c>
      <c r="O67" s="38">
        <v>0.1</v>
      </c>
      <c r="P67" s="48">
        <f t="shared" si="61"/>
        <v>3.8461538461538457E-2</v>
      </c>
      <c r="Q67" s="38">
        <v>0.3</v>
      </c>
      <c r="R67" s="48">
        <f t="shared" si="62"/>
        <v>5.3571428571428582E-2</v>
      </c>
      <c r="S67" s="38">
        <v>0.7</v>
      </c>
      <c r="T67" s="48">
        <f t="shared" si="67"/>
        <v>8.8607594936708847E-2</v>
      </c>
      <c r="U67" s="38">
        <v>0.1</v>
      </c>
      <c r="V67" s="48">
        <f t="shared" si="68"/>
        <v>3.8461538461538457E-2</v>
      </c>
      <c r="W67" s="38">
        <v>0.3</v>
      </c>
      <c r="X67" s="48">
        <f t="shared" si="69"/>
        <v>5.3571428571428582E-2</v>
      </c>
      <c r="Y67" s="38">
        <v>0.7</v>
      </c>
      <c r="Z67" s="48">
        <f t="shared" si="70"/>
        <v>8.8607594936708847E-2</v>
      </c>
      <c r="AA67" s="38">
        <v>0.1</v>
      </c>
      <c r="AB67" s="48">
        <f t="shared" si="63"/>
        <v>3.8461538461538457E-2</v>
      </c>
      <c r="AC67" s="38">
        <v>0.3</v>
      </c>
      <c r="AD67" s="48">
        <f t="shared" si="71"/>
        <v>5.3571428571428582E-2</v>
      </c>
      <c r="AE67" s="38">
        <v>0.7</v>
      </c>
      <c r="AF67" s="48">
        <f t="shared" si="72"/>
        <v>8.8607594936708847E-2</v>
      </c>
      <c r="AG67" s="38">
        <v>0.8</v>
      </c>
      <c r="AH67" s="48">
        <f t="shared" si="64"/>
        <v>9.8765432098765427E-2</v>
      </c>
    </row>
    <row r="68" spans="1:34" ht="15" customHeight="1" x14ac:dyDescent="0.15">
      <c r="A68" s="143" t="s">
        <v>217</v>
      </c>
      <c r="B68" s="26">
        <v>800</v>
      </c>
      <c r="C68" s="26">
        <v>200</v>
      </c>
      <c r="D68" s="27">
        <f t="shared" si="56"/>
        <v>0.25</v>
      </c>
      <c r="E68" s="28">
        <f t="shared" si="57"/>
        <v>600</v>
      </c>
      <c r="F68" s="27">
        <f t="shared" si="58"/>
        <v>0.75</v>
      </c>
      <c r="G68" s="38">
        <v>0.3</v>
      </c>
      <c r="H68" s="48">
        <f t="shared" si="59"/>
        <v>6.6666666666666666E-2</v>
      </c>
      <c r="I68" s="38">
        <v>0.5</v>
      </c>
      <c r="J68" s="48">
        <f t="shared" si="60"/>
        <v>6.3291139240506319E-2</v>
      </c>
      <c r="K68" s="38">
        <v>0.1</v>
      </c>
      <c r="L68" s="48">
        <f t="shared" si="65"/>
        <v>3.8461538461538457E-2</v>
      </c>
      <c r="M68" s="38">
        <v>0.5</v>
      </c>
      <c r="N68" s="48">
        <f t="shared" si="66"/>
        <v>8.9285714285714302E-2</v>
      </c>
      <c r="O68" s="38">
        <v>0.1</v>
      </c>
      <c r="P68" s="48">
        <f t="shared" si="61"/>
        <v>3.8461538461538457E-2</v>
      </c>
      <c r="Q68" s="38">
        <v>0.5</v>
      </c>
      <c r="R68" s="48">
        <f t="shared" si="62"/>
        <v>8.9285714285714302E-2</v>
      </c>
      <c r="S68" s="38">
        <v>0.5</v>
      </c>
      <c r="T68" s="48">
        <f t="shared" si="67"/>
        <v>6.3291139240506319E-2</v>
      </c>
      <c r="U68" s="38">
        <v>0.1</v>
      </c>
      <c r="V68" s="48">
        <f t="shared" si="68"/>
        <v>3.8461538461538457E-2</v>
      </c>
      <c r="W68" s="38">
        <v>0.5</v>
      </c>
      <c r="X68" s="48">
        <f t="shared" si="69"/>
        <v>8.9285714285714302E-2</v>
      </c>
      <c r="Y68" s="38">
        <v>0.5</v>
      </c>
      <c r="Z68" s="48">
        <f t="shared" si="70"/>
        <v>6.3291139240506319E-2</v>
      </c>
      <c r="AA68" s="38">
        <v>0.1</v>
      </c>
      <c r="AB68" s="48">
        <f t="shared" si="63"/>
        <v>3.8461538461538457E-2</v>
      </c>
      <c r="AC68" s="38">
        <v>0.5</v>
      </c>
      <c r="AD68" s="48">
        <f t="shared" si="71"/>
        <v>8.9285714285714302E-2</v>
      </c>
      <c r="AE68" s="38">
        <v>0.5</v>
      </c>
      <c r="AF68" s="48">
        <f t="shared" si="72"/>
        <v>6.3291139240506319E-2</v>
      </c>
      <c r="AG68" s="38">
        <v>0.4</v>
      </c>
      <c r="AH68" s="48">
        <f t="shared" si="64"/>
        <v>4.9382716049382713E-2</v>
      </c>
    </row>
    <row r="69" spans="1:34" ht="15" customHeight="1" x14ac:dyDescent="0.15">
      <c r="A69" s="143" t="s">
        <v>218</v>
      </c>
      <c r="B69" s="26">
        <v>880</v>
      </c>
      <c r="C69" s="26">
        <v>200</v>
      </c>
      <c r="D69" s="27">
        <f t="shared" si="56"/>
        <v>0.22727272727272727</v>
      </c>
      <c r="E69" s="28">
        <f t="shared" si="57"/>
        <v>680</v>
      </c>
      <c r="F69" s="27">
        <f t="shared" si="58"/>
        <v>0.77272727272727271</v>
      </c>
      <c r="G69" s="38">
        <v>0.2</v>
      </c>
      <c r="H69" s="48">
        <f t="shared" si="59"/>
        <v>4.4444444444444446E-2</v>
      </c>
      <c r="I69" s="38">
        <v>0.7</v>
      </c>
      <c r="J69" s="48">
        <f t="shared" si="60"/>
        <v>8.8607594936708847E-2</v>
      </c>
      <c r="K69" s="38">
        <v>0.1</v>
      </c>
      <c r="L69" s="48">
        <f t="shared" si="65"/>
        <v>3.8461538461538457E-2</v>
      </c>
      <c r="M69" s="38">
        <v>0.3</v>
      </c>
      <c r="N69" s="48">
        <f t="shared" si="66"/>
        <v>5.3571428571428582E-2</v>
      </c>
      <c r="O69" s="38">
        <v>0.1</v>
      </c>
      <c r="P69" s="48">
        <f t="shared" si="61"/>
        <v>3.8461538461538457E-2</v>
      </c>
      <c r="Q69" s="38">
        <v>0.3</v>
      </c>
      <c r="R69" s="48">
        <f t="shared" si="62"/>
        <v>5.3571428571428582E-2</v>
      </c>
      <c r="S69" s="38">
        <v>0.7</v>
      </c>
      <c r="T69" s="48">
        <f t="shared" si="67"/>
        <v>8.8607594936708847E-2</v>
      </c>
      <c r="U69" s="38">
        <v>0.1</v>
      </c>
      <c r="V69" s="48">
        <f t="shared" si="68"/>
        <v>3.8461538461538457E-2</v>
      </c>
      <c r="W69" s="38">
        <v>0.3</v>
      </c>
      <c r="X69" s="48">
        <f t="shared" si="69"/>
        <v>5.3571428571428582E-2</v>
      </c>
      <c r="Y69" s="38">
        <v>0.7</v>
      </c>
      <c r="Z69" s="48">
        <f t="shared" si="70"/>
        <v>8.8607594936708847E-2</v>
      </c>
      <c r="AA69" s="38">
        <v>0.1</v>
      </c>
      <c r="AB69" s="48">
        <f t="shared" si="63"/>
        <v>3.8461538461538457E-2</v>
      </c>
      <c r="AC69" s="38">
        <v>0.3</v>
      </c>
      <c r="AD69" s="48">
        <f t="shared" si="71"/>
        <v>5.3571428571428582E-2</v>
      </c>
      <c r="AE69" s="38">
        <v>0.7</v>
      </c>
      <c r="AF69" s="48">
        <f t="shared" si="72"/>
        <v>8.8607594936708847E-2</v>
      </c>
      <c r="AG69" s="38">
        <v>0.8</v>
      </c>
      <c r="AH69" s="48">
        <f t="shared" si="64"/>
        <v>9.8765432098765427E-2</v>
      </c>
    </row>
    <row r="70" spans="1:34" ht="15" customHeight="1" x14ac:dyDescent="0.15">
      <c r="A70" s="143" t="s">
        <v>219</v>
      </c>
      <c r="B70" s="26">
        <v>800</v>
      </c>
      <c r="C70" s="26">
        <v>200</v>
      </c>
      <c r="D70" s="27">
        <f t="shared" si="56"/>
        <v>0.25</v>
      </c>
      <c r="E70" s="28">
        <f t="shared" si="57"/>
        <v>600</v>
      </c>
      <c r="F70" s="27">
        <f t="shared" si="58"/>
        <v>0.75</v>
      </c>
      <c r="G70" s="38">
        <v>0.3</v>
      </c>
      <c r="H70" s="48">
        <f t="shared" si="59"/>
        <v>6.6666666666666666E-2</v>
      </c>
      <c r="I70" s="38">
        <v>0.5</v>
      </c>
      <c r="J70" s="48">
        <f t="shared" si="60"/>
        <v>6.3291139240506319E-2</v>
      </c>
      <c r="K70" s="38">
        <v>0.1</v>
      </c>
      <c r="L70" s="48">
        <f t="shared" si="65"/>
        <v>3.8461538461538457E-2</v>
      </c>
      <c r="M70" s="38">
        <v>0.5</v>
      </c>
      <c r="N70" s="48">
        <f t="shared" si="66"/>
        <v>8.9285714285714302E-2</v>
      </c>
      <c r="O70" s="38">
        <v>0.1</v>
      </c>
      <c r="P70" s="48">
        <f t="shared" si="61"/>
        <v>3.8461538461538457E-2</v>
      </c>
      <c r="Q70" s="38">
        <v>0.5</v>
      </c>
      <c r="R70" s="48">
        <f t="shared" si="62"/>
        <v>8.9285714285714302E-2</v>
      </c>
      <c r="S70" s="38">
        <v>0.5</v>
      </c>
      <c r="T70" s="48">
        <f t="shared" si="67"/>
        <v>6.3291139240506319E-2</v>
      </c>
      <c r="U70" s="38">
        <v>0.1</v>
      </c>
      <c r="V70" s="48">
        <f t="shared" si="68"/>
        <v>3.8461538461538457E-2</v>
      </c>
      <c r="W70" s="38">
        <v>0.5</v>
      </c>
      <c r="X70" s="48">
        <f t="shared" si="69"/>
        <v>8.9285714285714302E-2</v>
      </c>
      <c r="Y70" s="38">
        <v>0.5</v>
      </c>
      <c r="Z70" s="48">
        <f t="shared" si="70"/>
        <v>6.3291139240506319E-2</v>
      </c>
      <c r="AA70" s="38">
        <v>0.1</v>
      </c>
      <c r="AB70" s="48">
        <f t="shared" si="63"/>
        <v>3.8461538461538457E-2</v>
      </c>
      <c r="AC70" s="38">
        <v>0.5</v>
      </c>
      <c r="AD70" s="48">
        <f t="shared" si="71"/>
        <v>8.9285714285714302E-2</v>
      </c>
      <c r="AE70" s="38">
        <v>0.5</v>
      </c>
      <c r="AF70" s="48">
        <f t="shared" si="72"/>
        <v>6.3291139240506319E-2</v>
      </c>
      <c r="AG70" s="38">
        <v>0.4</v>
      </c>
      <c r="AH70" s="48">
        <f t="shared" si="64"/>
        <v>4.9382716049382713E-2</v>
      </c>
    </row>
    <row r="71" spans="1:34" ht="15" customHeight="1" x14ac:dyDescent="0.15">
      <c r="A71" s="143" t="s">
        <v>220</v>
      </c>
      <c r="B71" s="26">
        <v>880</v>
      </c>
      <c r="C71" s="26">
        <v>200</v>
      </c>
      <c r="D71" s="27">
        <f t="shared" si="56"/>
        <v>0.22727272727272727</v>
      </c>
      <c r="E71" s="28">
        <f t="shared" si="57"/>
        <v>680</v>
      </c>
      <c r="F71" s="27">
        <f t="shared" si="58"/>
        <v>0.77272727272727271</v>
      </c>
      <c r="G71" s="38">
        <v>0.2</v>
      </c>
      <c r="H71" s="48">
        <f t="shared" si="59"/>
        <v>4.4444444444444446E-2</v>
      </c>
      <c r="I71" s="38">
        <v>0.7</v>
      </c>
      <c r="J71" s="48">
        <f t="shared" si="60"/>
        <v>8.8607594936708847E-2</v>
      </c>
      <c r="K71" s="38">
        <v>0.1</v>
      </c>
      <c r="L71" s="48">
        <f t="shared" si="65"/>
        <v>3.8461538461538457E-2</v>
      </c>
      <c r="M71" s="38">
        <v>0.3</v>
      </c>
      <c r="N71" s="48">
        <f t="shared" si="66"/>
        <v>5.3571428571428582E-2</v>
      </c>
      <c r="O71" s="38">
        <v>0.1</v>
      </c>
      <c r="P71" s="48">
        <f t="shared" si="61"/>
        <v>3.8461538461538457E-2</v>
      </c>
      <c r="Q71" s="38">
        <v>0.3</v>
      </c>
      <c r="R71" s="48">
        <f t="shared" si="62"/>
        <v>5.3571428571428582E-2</v>
      </c>
      <c r="S71" s="38">
        <v>0.7</v>
      </c>
      <c r="T71" s="48">
        <f t="shared" si="67"/>
        <v>8.8607594936708847E-2</v>
      </c>
      <c r="U71" s="38">
        <v>0.1</v>
      </c>
      <c r="V71" s="48">
        <f t="shared" si="68"/>
        <v>3.8461538461538457E-2</v>
      </c>
      <c r="W71" s="38">
        <v>0.3</v>
      </c>
      <c r="X71" s="48">
        <f t="shared" si="69"/>
        <v>5.3571428571428582E-2</v>
      </c>
      <c r="Y71" s="38">
        <v>0.7</v>
      </c>
      <c r="Z71" s="48">
        <f t="shared" si="70"/>
        <v>8.8607594936708847E-2</v>
      </c>
      <c r="AA71" s="38">
        <v>0.1</v>
      </c>
      <c r="AB71" s="48">
        <f t="shared" si="63"/>
        <v>3.8461538461538457E-2</v>
      </c>
      <c r="AC71" s="38">
        <v>0.3</v>
      </c>
      <c r="AD71" s="48">
        <f t="shared" si="71"/>
        <v>5.3571428571428582E-2</v>
      </c>
      <c r="AE71" s="38">
        <v>0.7</v>
      </c>
      <c r="AF71" s="48">
        <f t="shared" si="72"/>
        <v>8.8607594936708847E-2</v>
      </c>
      <c r="AG71" s="38">
        <v>0.8</v>
      </c>
      <c r="AH71" s="48">
        <f t="shared" si="64"/>
        <v>9.8765432098765427E-2</v>
      </c>
    </row>
    <row r="72" spans="1:34" ht="15" customHeight="1" x14ac:dyDescent="0.15">
      <c r="A72" s="143" t="s">
        <v>221</v>
      </c>
      <c r="B72" s="26">
        <v>800</v>
      </c>
      <c r="C72" s="26">
        <v>200</v>
      </c>
      <c r="D72" s="27">
        <f t="shared" si="56"/>
        <v>0.25</v>
      </c>
      <c r="E72" s="28">
        <f t="shared" si="57"/>
        <v>600</v>
      </c>
      <c r="F72" s="27">
        <f t="shared" si="58"/>
        <v>0.75</v>
      </c>
      <c r="G72" s="38">
        <v>0.3</v>
      </c>
      <c r="H72" s="48">
        <f t="shared" si="59"/>
        <v>6.6666666666666666E-2</v>
      </c>
      <c r="I72" s="38">
        <v>0.5</v>
      </c>
      <c r="J72" s="48">
        <f t="shared" si="60"/>
        <v>6.3291139240506319E-2</v>
      </c>
      <c r="K72" s="38">
        <v>0.1</v>
      </c>
      <c r="L72" s="48">
        <f t="shared" si="65"/>
        <v>3.8461538461538457E-2</v>
      </c>
      <c r="M72" s="38">
        <v>0.5</v>
      </c>
      <c r="N72" s="48">
        <f t="shared" si="66"/>
        <v>8.9285714285714302E-2</v>
      </c>
      <c r="O72" s="38">
        <v>0.1</v>
      </c>
      <c r="P72" s="48">
        <f t="shared" si="61"/>
        <v>3.8461538461538457E-2</v>
      </c>
      <c r="Q72" s="38">
        <v>0.5</v>
      </c>
      <c r="R72" s="48">
        <f t="shared" si="62"/>
        <v>8.9285714285714302E-2</v>
      </c>
      <c r="S72" s="38">
        <v>0.5</v>
      </c>
      <c r="T72" s="48">
        <f t="shared" si="67"/>
        <v>6.3291139240506319E-2</v>
      </c>
      <c r="U72" s="38">
        <v>0.1</v>
      </c>
      <c r="V72" s="48">
        <f t="shared" si="68"/>
        <v>3.8461538461538457E-2</v>
      </c>
      <c r="W72" s="38">
        <v>0.5</v>
      </c>
      <c r="X72" s="48">
        <f t="shared" si="69"/>
        <v>8.9285714285714302E-2</v>
      </c>
      <c r="Y72" s="38">
        <v>0.5</v>
      </c>
      <c r="Z72" s="48">
        <f t="shared" si="70"/>
        <v>6.3291139240506319E-2</v>
      </c>
      <c r="AA72" s="38">
        <v>0.1</v>
      </c>
      <c r="AB72" s="48">
        <f t="shared" si="63"/>
        <v>3.8461538461538457E-2</v>
      </c>
      <c r="AC72" s="38">
        <v>0.5</v>
      </c>
      <c r="AD72" s="48">
        <f t="shared" si="71"/>
        <v>8.9285714285714302E-2</v>
      </c>
      <c r="AE72" s="38">
        <v>0.5</v>
      </c>
      <c r="AF72" s="48">
        <f t="shared" si="72"/>
        <v>6.3291139240506319E-2</v>
      </c>
      <c r="AG72" s="38">
        <v>0.4</v>
      </c>
      <c r="AH72" s="48">
        <f t="shared" si="64"/>
        <v>4.9382716049382713E-2</v>
      </c>
    </row>
    <row r="73" spans="1:34" ht="15" customHeight="1" x14ac:dyDescent="0.15">
      <c r="A73" s="143" t="s">
        <v>222</v>
      </c>
      <c r="B73" s="26">
        <v>880</v>
      </c>
      <c r="C73" s="26">
        <v>200</v>
      </c>
      <c r="D73" s="27">
        <f t="shared" si="56"/>
        <v>0.22727272727272727</v>
      </c>
      <c r="E73" s="28">
        <f t="shared" si="57"/>
        <v>680</v>
      </c>
      <c r="F73" s="27">
        <f t="shared" si="58"/>
        <v>0.77272727272727271</v>
      </c>
      <c r="G73" s="38">
        <v>0.2</v>
      </c>
      <c r="H73" s="48">
        <f t="shared" si="59"/>
        <v>4.4444444444444446E-2</v>
      </c>
      <c r="I73" s="38">
        <v>0.7</v>
      </c>
      <c r="J73" s="48">
        <f t="shared" si="60"/>
        <v>8.8607594936708847E-2</v>
      </c>
      <c r="K73" s="38">
        <v>0.1</v>
      </c>
      <c r="L73" s="48">
        <f t="shared" si="65"/>
        <v>3.8461538461538457E-2</v>
      </c>
      <c r="M73" s="38">
        <v>0.3</v>
      </c>
      <c r="N73" s="48">
        <f t="shared" si="66"/>
        <v>5.3571428571428582E-2</v>
      </c>
      <c r="O73" s="38">
        <v>0.1</v>
      </c>
      <c r="P73" s="48">
        <f t="shared" si="61"/>
        <v>3.8461538461538457E-2</v>
      </c>
      <c r="Q73" s="38">
        <v>0.3</v>
      </c>
      <c r="R73" s="48">
        <f t="shared" si="62"/>
        <v>5.3571428571428582E-2</v>
      </c>
      <c r="S73" s="38">
        <v>0.7</v>
      </c>
      <c r="T73" s="48">
        <f t="shared" si="67"/>
        <v>8.8607594936708847E-2</v>
      </c>
      <c r="U73" s="38">
        <v>0.1</v>
      </c>
      <c r="V73" s="48">
        <f t="shared" si="68"/>
        <v>3.8461538461538457E-2</v>
      </c>
      <c r="W73" s="38">
        <v>0.3</v>
      </c>
      <c r="X73" s="48">
        <f t="shared" si="69"/>
        <v>5.3571428571428582E-2</v>
      </c>
      <c r="Y73" s="38">
        <v>0.7</v>
      </c>
      <c r="Z73" s="48">
        <f t="shared" si="70"/>
        <v>8.8607594936708847E-2</v>
      </c>
      <c r="AA73" s="38">
        <v>0.1</v>
      </c>
      <c r="AB73" s="48">
        <f t="shared" si="63"/>
        <v>3.8461538461538457E-2</v>
      </c>
      <c r="AC73" s="38">
        <v>0.3</v>
      </c>
      <c r="AD73" s="48">
        <f t="shared" si="71"/>
        <v>5.3571428571428582E-2</v>
      </c>
      <c r="AE73" s="38">
        <v>0.7</v>
      </c>
      <c r="AF73" s="48">
        <f t="shared" si="72"/>
        <v>8.8607594936708847E-2</v>
      </c>
      <c r="AG73" s="38">
        <v>0.8</v>
      </c>
      <c r="AH73" s="48">
        <f t="shared" si="64"/>
        <v>9.8765432098765427E-2</v>
      </c>
    </row>
    <row r="74" spans="1:34" ht="15" customHeight="1" x14ac:dyDescent="0.15">
      <c r="A74" s="29" t="s">
        <v>58</v>
      </c>
      <c r="B74" s="30">
        <v>800</v>
      </c>
      <c r="C74" s="30">
        <v>150</v>
      </c>
      <c r="D74" s="31">
        <f t="shared" si="56"/>
        <v>0.1875</v>
      </c>
      <c r="E74" s="32">
        <f t="shared" si="57"/>
        <v>650</v>
      </c>
      <c r="F74" s="31">
        <f t="shared" si="58"/>
        <v>0.8125</v>
      </c>
      <c r="G74" s="39">
        <v>0.7</v>
      </c>
      <c r="H74" s="52">
        <f t="shared" si="59"/>
        <v>0.15555555555555556</v>
      </c>
      <c r="I74" s="39">
        <v>0.2</v>
      </c>
      <c r="J74" s="52">
        <f t="shared" si="60"/>
        <v>2.5316455696202528E-2</v>
      </c>
      <c r="K74" s="39">
        <v>0.9</v>
      </c>
      <c r="L74" s="52">
        <f t="shared" si="65"/>
        <v>0.34615384615384609</v>
      </c>
      <c r="M74" s="39">
        <v>0.6</v>
      </c>
      <c r="N74" s="52">
        <f t="shared" si="66"/>
        <v>0.10714285714285716</v>
      </c>
      <c r="O74" s="39">
        <v>0.9</v>
      </c>
      <c r="P74" s="52">
        <f t="shared" si="61"/>
        <v>0.34615384615384609</v>
      </c>
      <c r="Q74" s="39">
        <v>0.6</v>
      </c>
      <c r="R74" s="52">
        <f t="shared" si="62"/>
        <v>0.10714285714285716</v>
      </c>
      <c r="S74" s="39">
        <v>0.2</v>
      </c>
      <c r="T74" s="52">
        <f t="shared" si="67"/>
        <v>2.5316455696202528E-2</v>
      </c>
      <c r="U74" s="39">
        <v>0.9</v>
      </c>
      <c r="V74" s="52">
        <f t="shared" si="68"/>
        <v>0.34615384615384609</v>
      </c>
      <c r="W74" s="39">
        <v>0.6</v>
      </c>
      <c r="X74" s="52">
        <f t="shared" si="69"/>
        <v>0.10714285714285716</v>
      </c>
      <c r="Y74" s="39">
        <v>0.2</v>
      </c>
      <c r="Z74" s="52">
        <f t="shared" si="70"/>
        <v>2.5316455696202528E-2</v>
      </c>
      <c r="AA74" s="39">
        <v>0.9</v>
      </c>
      <c r="AB74" s="52">
        <f t="shared" si="63"/>
        <v>0.34615384615384609</v>
      </c>
      <c r="AC74" s="39">
        <v>0.6</v>
      </c>
      <c r="AD74" s="52">
        <f t="shared" si="71"/>
        <v>0.10714285714285716</v>
      </c>
      <c r="AE74" s="39">
        <v>0.2</v>
      </c>
      <c r="AF74" s="52">
        <f t="shared" si="72"/>
        <v>2.5316455696202528E-2</v>
      </c>
      <c r="AG74" s="39">
        <v>0.3</v>
      </c>
      <c r="AH74" s="52">
        <f t="shared" si="64"/>
        <v>3.7037037037037028E-2</v>
      </c>
    </row>
    <row r="75" spans="1:34" x14ac:dyDescent="0.15">
      <c r="H75" s="53">
        <f>SUM(G61:G74)</f>
        <v>4.5</v>
      </c>
      <c r="J75" s="53">
        <f>SUM(I61:I74)</f>
        <v>7.9000000000000012</v>
      </c>
      <c r="L75" s="53">
        <f>SUM(K61:K74)</f>
        <v>2.6000000000000005</v>
      </c>
      <c r="N75" s="53">
        <f>SUM(M61:M74)</f>
        <v>5.5999999999999988</v>
      </c>
      <c r="P75" s="53">
        <f>SUM(O61:O74)</f>
        <v>2.6000000000000005</v>
      </c>
      <c r="R75" s="53">
        <f>SUM(Q61:Q74)</f>
        <v>5.5999999999999988</v>
      </c>
      <c r="T75" s="53">
        <f>SUM(S61:S74)</f>
        <v>7.9000000000000012</v>
      </c>
      <c r="V75" s="53">
        <f>SUM(U61:U74)</f>
        <v>2.6000000000000005</v>
      </c>
      <c r="X75" s="53">
        <f>SUM(W61:W74)</f>
        <v>5.5999999999999988</v>
      </c>
      <c r="Z75" s="53">
        <f>SUM(Y61:Y74)</f>
        <v>7.9000000000000012</v>
      </c>
      <c r="AB75" s="53">
        <f>SUM(AA61:AA74)</f>
        <v>2.6000000000000005</v>
      </c>
      <c r="AD75" s="53">
        <f>SUM(AC61:AC74)</f>
        <v>5.5999999999999988</v>
      </c>
      <c r="AF75" s="53">
        <f>SUM(AE61:AE74)</f>
        <v>7.9000000000000012</v>
      </c>
      <c r="AH75" s="53">
        <f>SUM(AG61:AG74)</f>
        <v>8.1000000000000014</v>
      </c>
    </row>
  </sheetData>
  <mergeCells count="8">
    <mergeCell ref="A1:AG1"/>
    <mergeCell ref="G3:AG3"/>
    <mergeCell ref="A57:AG57"/>
    <mergeCell ref="G59:AG59"/>
    <mergeCell ref="A26:AG26"/>
    <mergeCell ref="G28:AG28"/>
    <mergeCell ref="A48:AG48"/>
    <mergeCell ref="G50:AG50"/>
  </mergeCells>
  <phoneticPr fontId="2"/>
  <printOptions horizontalCentered="1"/>
  <pageMargins left="0.70866141732283472" right="0.70866141732283472" top="0.74803149606299213" bottom="0.74803149606299213" header="0.31496062992125984" footer="0.31496062992125984"/>
  <pageSetup paperSize="9" scale="72" orientation="landscape" cellComments="asDisplayed" r:id="rId1"/>
  <rowBreaks count="2" manualBreakCount="2">
    <brk id="47" max="15" man="1"/>
    <brk id="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82"/>
  <sheetViews>
    <sheetView tabSelected="1" view="pageBreakPreview" zoomScaleNormal="100" zoomScaleSheetLayoutView="100" workbookViewId="0">
      <selection activeCell="H48" sqref="H48"/>
    </sheetView>
  </sheetViews>
  <sheetFormatPr defaultRowHeight="13.5" x14ac:dyDescent="0.15"/>
  <cols>
    <col min="1" max="1" width="19.5" customWidth="1"/>
  </cols>
  <sheetData>
    <row r="1" spans="1:16" ht="15" customHeight="1" x14ac:dyDescent="0.15">
      <c r="A1" s="156" t="s">
        <v>83</v>
      </c>
      <c r="B1" s="156"/>
      <c r="C1" s="156"/>
      <c r="D1" s="156"/>
      <c r="E1" s="156"/>
      <c r="F1" s="156"/>
      <c r="G1" s="156"/>
      <c r="H1" s="156"/>
      <c r="I1" s="156"/>
      <c r="J1" s="156"/>
      <c r="K1" s="156"/>
      <c r="L1" s="156"/>
      <c r="M1" s="156"/>
      <c r="N1" s="156"/>
      <c r="O1" s="156"/>
      <c r="P1" s="156"/>
    </row>
    <row r="2" spans="1:16" ht="15" customHeight="1" x14ac:dyDescent="0.15"/>
    <row r="3" spans="1:16" ht="15" customHeight="1" x14ac:dyDescent="0.15">
      <c r="A3" s="162" t="s">
        <v>65</v>
      </c>
      <c r="B3" s="159" t="s">
        <v>67</v>
      </c>
      <c r="C3" s="159"/>
      <c r="D3" s="159"/>
      <c r="E3" s="157" t="s">
        <v>73</v>
      </c>
      <c r="F3" s="157"/>
      <c r="G3" s="157"/>
      <c r="H3" s="157" t="s">
        <v>74</v>
      </c>
      <c r="I3" s="157"/>
      <c r="J3" s="157"/>
      <c r="K3" s="157" t="s">
        <v>68</v>
      </c>
      <c r="L3" s="157"/>
      <c r="M3" s="157"/>
      <c r="N3" s="157"/>
      <c r="O3" s="157"/>
      <c r="P3" s="157"/>
    </row>
    <row r="4" spans="1:16" ht="15" customHeight="1" x14ac:dyDescent="0.15">
      <c r="A4" s="163"/>
      <c r="B4" s="67" t="s">
        <v>52</v>
      </c>
      <c r="C4" s="67" t="s">
        <v>70</v>
      </c>
      <c r="D4" s="67" t="s">
        <v>69</v>
      </c>
      <c r="E4" s="67" t="s">
        <v>66</v>
      </c>
      <c r="F4" s="67" t="s">
        <v>72</v>
      </c>
      <c r="G4" s="67" t="s">
        <v>75</v>
      </c>
      <c r="H4" s="67" t="s">
        <v>66</v>
      </c>
      <c r="I4" s="67" t="s">
        <v>72</v>
      </c>
      <c r="J4" s="67" t="s">
        <v>75</v>
      </c>
      <c r="K4" s="67" t="s">
        <v>52</v>
      </c>
      <c r="L4" s="67" t="s">
        <v>70</v>
      </c>
      <c r="M4" s="67" t="s">
        <v>69</v>
      </c>
      <c r="N4" s="67" t="s">
        <v>66</v>
      </c>
      <c r="O4" s="67" t="s">
        <v>72</v>
      </c>
      <c r="P4" s="67" t="s">
        <v>75</v>
      </c>
    </row>
    <row r="5" spans="1:16" ht="15" customHeight="1" x14ac:dyDescent="0.15">
      <c r="A5" s="147" t="s">
        <v>237</v>
      </c>
      <c r="B5" s="37">
        <v>0.02</v>
      </c>
      <c r="C5" s="37">
        <v>0.02</v>
      </c>
      <c r="D5" s="37">
        <v>0.02</v>
      </c>
      <c r="E5" s="64">
        <v>3000</v>
      </c>
      <c r="F5" s="144">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E5*単価マスタ!$D$15*単価マスタ!$H$15+E5*単価マスタ!$D$16*単価マスタ!$H$16+E5*単価マスタ!$D$17*単価マスタ!$H$17+E5*単価マスタ!$D$18*単価マスタ!$H$18+E5*単価マスタ!$D$19*単価マスタ!$H$19+E5*単価マスタ!$D$20*単価マスタ!$H$20+E5*単価マスタ!$D$21*単価マスタ!$H$21+E5*単価マスタ!$D$22*単価マスタ!$H$22+E5*単価マスタ!$D$23*単価マスタ!$H$23+E5*単価マスタ!$D$24*単価マスタ!$H$24</f>
        <v>1156.1797752808989</v>
      </c>
      <c r="G5" s="65">
        <f>F5/E5</f>
        <v>0.38539325842696631</v>
      </c>
      <c r="H5" s="64">
        <v>1300</v>
      </c>
      <c r="I5" s="144">
        <f>H5*単価マスタ!$D$30*単価マスタ!$H$30+H5*単価マスタ!$D$31*単価マスタ!$H$31+H5*単価マスタ!$D$32*単価マスタ!$H$32+H5*単価マスタ!$D$33*単価マスタ!$H$33+H5*単価マスタ!$D$34*単価マスタ!$H$34+H5*単価マスタ!$D$35*単価マスタ!$H$35+H5*単価マスタ!$D$36*単価マスタ!$H$36+H5*単価マスタ!$D$37*単価マスタ!$H$37+H5*単価マスタ!$D$38*単価マスタ!$H$38+H5*単価マスタ!$D$39*単価マスタ!$H$39+H5*単価マスタ!$D$40*単価マスタ!$H$40+H5*単価マスタ!$D$41*単価マスタ!$H$41+H5*単価マスタ!$D$42*単価マスタ!$H$42+H5*単価マスタ!$D$43*単価マスタ!$H$43+H5*単価マスタ!$D$44*単価マスタ!$H$44+H5*単価マスタ!$D$45*単価マスタ!$H$45+H5*単価マスタ!$D$46*単価マスタ!$H$46</f>
        <v>527.8125</v>
      </c>
      <c r="J5" s="65">
        <f t="shared" ref="J5:J19" si="0">I5/H5</f>
        <v>0.40600961538461539</v>
      </c>
      <c r="K5" s="37">
        <v>0</v>
      </c>
      <c r="L5" s="37">
        <v>0</v>
      </c>
      <c r="M5" s="37">
        <v>0</v>
      </c>
      <c r="N5" s="66">
        <f>AVERAGE(単価マスタ!B61:B74)</f>
        <v>862.85714285714289</v>
      </c>
      <c r="O5" s="144">
        <f>N5*単価マスタ!$D$61*単価マスタ!$H$61+N5*単価マスタ!$D$62*単価マスタ!$H$62+N5*単価マスタ!$D$63*単価マスタ!$H$63+N5*単価マスタ!$D$64*単価マスタ!$H$64+N5*単価マスタ!$D$65*単価マスタ!$H$65+N5*単価マスタ!$D$66*単価マスタ!$H$66+N5*単価マスタ!$D$67*単価マスタ!$H$67+N5*単価マスタ!$D$68*単価マスタ!$H$68+N5*単価マスタ!$D$69*単価マスタ!$H$69+N5*単価マスタ!$D$70*単価マスタ!$H$70+N5*単価マスタ!$D$71*単価マスタ!$H$71+N5*単価マスタ!$D$72*単価マスタ!$H$72+N5*単価マスタ!$D$73*単価マスタ!$H$73+N5*単価マスタ!$D$74*単価マスタ!$H$74</f>
        <v>240.44516594516594</v>
      </c>
      <c r="P5" s="65">
        <f t="shared" ref="P5:P18" si="1">O5/N5</f>
        <v>0.27866161616161617</v>
      </c>
    </row>
    <row r="6" spans="1:16" ht="15" customHeight="1" x14ac:dyDescent="0.15">
      <c r="A6" s="148" t="s">
        <v>238</v>
      </c>
      <c r="B6" s="38">
        <v>0.02</v>
      </c>
      <c r="C6" s="38">
        <v>0.02</v>
      </c>
      <c r="D6" s="38">
        <v>0.02</v>
      </c>
      <c r="E6" s="26">
        <v>3000</v>
      </c>
      <c r="F6" s="145">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E6*単価マスタ!$D$15*単価マスタ!$J$15+E6*単価マスタ!$D$16*単価マスタ!$J$16+E6*単価マスタ!$D$17*単価マスタ!$J$17+E6*単価マスタ!$D$18*単価マスタ!$J$18+E6*単価マスタ!$D$19*単価マスタ!$J$19+E6*単価マスタ!$D$20*単価マスタ!$J$20+E6*単価マスタ!$D$21*単価マスタ!$J$21+E6*単価マスタ!$D$22*単価マスタ!$J$22+E6*単価マスタ!$D$23*単価マスタ!$J$23+E6*単価マスタ!$D$24*単価マスタ!$J$24</f>
        <v>1142.51968503937</v>
      </c>
      <c r="G6" s="57">
        <f t="shared" ref="G6:G19" si="2">F6/E6</f>
        <v>0.38083989501312332</v>
      </c>
      <c r="H6" s="26">
        <v>1000</v>
      </c>
      <c r="I6" s="145">
        <f>H6*単価マスタ!$D$30*単価マスタ!$J$30+H6*単価マスタ!$D$31*単価マスタ!$J$31+H6*単価マスタ!$D$32*単価マスタ!$J$32+H6*単価マスタ!$D$33*単価マスタ!$J$33+H6*単価マスタ!$D$34*単価マスタ!$J$34+H6*単価マスタ!$D$35*単価マスタ!$J$35+H6*単価マスタ!$D$36*単価マスタ!$J$36+H6*単価マスタ!$D$37*単価マスタ!$J$37+H6*単価マスタ!$D$38*単価マスタ!$J$38+H6*単価マスタ!$D$39*単価マスタ!$J$39+H6*単価マスタ!$D$40*単価マスタ!$J$40+H6*単価マスタ!$D$41*単価マスタ!$J$41+H6*単価マスタ!$D$42*単価マスタ!$J$42+H6*単価マスタ!$D$43*単価マスタ!$J$43+H6*単価マスタ!$D$44*単価マスタ!$J$44+H6*単価マスタ!$D$45*単価マスタ!$J$45+H6*単価マスタ!$D$46*単価マスタ!$J$46</f>
        <v>440.50279329608941</v>
      </c>
      <c r="J6" s="57">
        <f t="shared" si="0"/>
        <v>0.44050279329608943</v>
      </c>
      <c r="K6" s="38">
        <v>0</v>
      </c>
      <c r="L6" s="38">
        <v>0</v>
      </c>
      <c r="M6" s="38">
        <v>0</v>
      </c>
      <c r="N6" s="58">
        <f t="shared" ref="N6:N18" si="3">N5</f>
        <v>862.85714285714289</v>
      </c>
      <c r="O6" s="145">
        <f>N6*単価マスタ!$D$61*単価マスタ!$J$61+N6*単価マスタ!$D$62*単価マスタ!$J$62+N6*単価マスタ!$D$63*単価マスタ!$J$63+N6*単価マスタ!$D$64*単価マスタ!$J$64+N6*単価マスタ!$D$65*単価マスタ!$J$65+N6*単価マスタ!$D$66*単価マスタ!$J$66+N6*単価マスタ!$D$67*単価マスタ!$J$67+N6*単価マスタ!$D$68*単価マスタ!$J$68+N6*単価マスタ!$D$69*単価マスタ!$J$69+N6*単価マスタ!$D$70*単価マスタ!$J$70+N6*単価マスタ!$D$71*単価マスタ!$J$71+N6*単価マスタ!$D$72*単価マスタ!$J$72+N6*単価マスタ!$D$73*単価マスタ!$J$73+N6*単価マスタ!$D$74*単価マスタ!$J$74</f>
        <v>217.57603156337328</v>
      </c>
      <c r="P6" s="57">
        <f t="shared" si="1"/>
        <v>0.2521576524741081</v>
      </c>
    </row>
    <row r="7" spans="1:16" ht="15" customHeight="1" x14ac:dyDescent="0.15">
      <c r="A7" s="143" t="s">
        <v>239</v>
      </c>
      <c r="B7" s="38">
        <v>0.1</v>
      </c>
      <c r="C7" s="38">
        <v>0.1</v>
      </c>
      <c r="D7" s="38">
        <v>0.1</v>
      </c>
      <c r="E7" s="26">
        <v>2000</v>
      </c>
      <c r="F7" s="146">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E7*単価マスタ!$D$15*単価マスタ!$L$15+E7*単価マスタ!$D$16*単価マスタ!$L$16+E7*単価マスタ!$D$17*単価マスタ!$L$17+E7*単価マスタ!$D$18*単価マスタ!$L$18+E7*単価マスタ!$D$19*単価マスタ!$L$19+E7*単価マスタ!$D$20*単価マスタ!$L$20+E7*単価マスタ!$D$21*単価マスタ!$L$21+E7*単価マスタ!$D$22*単価マスタ!$L$22+E7*単価マスタ!$D$23*単価マスタ!$L$23+E7*単価マスタ!$D$24*単価マスタ!$L$24</f>
        <v>746.95340501792123</v>
      </c>
      <c r="G7" s="57">
        <f t="shared" si="2"/>
        <v>0.37347670250896059</v>
      </c>
      <c r="H7" s="26">
        <v>1500</v>
      </c>
      <c r="I7" s="145">
        <f>H7*単価マスタ!$D$30*単価マスタ!$L$30+H7*単価マスタ!$D$31*単価マスタ!$L$31+H7*単価マスタ!$D$32*単価マスタ!$L$32+H7*単価マスタ!$D$33*単価マスタ!$L$33+H7*単価マスタ!$D$34*単価マスタ!$L$34+H7*単価マスタ!$D$35*単価マスタ!$L$35+H7*単価マスタ!$D$36*単価マスタ!$L$36+H7*単価マスタ!$D$37*単価マスタ!$L$37+H7*単価マスタ!$D$38*単価マスタ!$L$38+H7*単価マスタ!$D$39*単価マスタ!$L$39+H7*単価マスタ!$D$40*単価マスタ!$L$40+H7*単価マスタ!$D$41*単価マスタ!$L$41+H7*単価マスタ!$D$42*単価マスタ!$L$42+H7*単価マスタ!$D$43*単価マスタ!$L$43+H7*単価マスタ!$D$44*単価マスタ!$L$44+H7*単価マスタ!$D$45*単価マスタ!$L$45+H7*単価マスタ!$D$46*単価マスタ!$L$46</f>
        <v>635.00000000000011</v>
      </c>
      <c r="J7" s="57">
        <f t="shared" si="0"/>
        <v>0.42333333333333339</v>
      </c>
      <c r="K7" s="38">
        <v>0.1</v>
      </c>
      <c r="L7" s="38">
        <v>0.1</v>
      </c>
      <c r="M7" s="38">
        <v>0.1</v>
      </c>
      <c r="N7" s="58">
        <f t="shared" si="3"/>
        <v>862.85714285714289</v>
      </c>
      <c r="O7" s="145">
        <f>N7*単価マスタ!$D$61*単価マスタ!$L$61+N7*単価マスタ!$D$62*単価マスタ!$L$62+N7*単価マスタ!$D$63*単価マスタ!$L$63+N7*単価マスタ!$D$64*単価マスタ!$L$64+N7*単価マスタ!$D$65*単価マスタ!$L$65+N7*単価マスタ!$D$66*単価マスタ!$L$66+N7*単価マスタ!$D$67*単価マスタ!$L$67+N7*単価マスタ!$D$68*単価マスタ!$L$68+N7*単価マスタ!$D$69*単価マスタ!$L$69+N7*単価マスタ!$D$70*単価マスタ!$L$70+N7*単価マスタ!$D$71*単価マスタ!$L$71+N7*単価マスタ!$D$72*単価マスタ!$L$72+N7*単価マスタ!$D$73*単価マスタ!$L$73+N7*単価マスタ!$D$74*単価マスタ!$L$74</f>
        <v>234.00474525474525</v>
      </c>
      <c r="P7" s="57">
        <f t="shared" si="1"/>
        <v>0.27119755244755245</v>
      </c>
    </row>
    <row r="8" spans="1:16" ht="15" customHeight="1" x14ac:dyDescent="0.15">
      <c r="A8" s="143" t="s">
        <v>240</v>
      </c>
      <c r="B8" s="38">
        <v>0.1</v>
      </c>
      <c r="C8" s="38">
        <v>0.1</v>
      </c>
      <c r="D8" s="38">
        <v>0.1</v>
      </c>
      <c r="E8" s="26">
        <v>2000</v>
      </c>
      <c r="F8" s="145">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E8*単価マスタ!$D$15*単価マスタ!$N$15+E8*単価マスタ!$D$16*単価マスタ!$N$16+E8*単価マスタ!$D$17*単価マスタ!$N$17+E8*単価マスタ!$D$18*単価マスタ!$N$18+E8*単価マスタ!$D$19*単価マスタ!$N$19+E8*単価マスタ!$D$20*単価マスタ!$N$20+E8*単価マスタ!$D$21*単価マスタ!$N$21+E8*単価マスタ!$D$22*単価マスタ!$N$22+E8*単価マスタ!$D$23*単価マスタ!$N$23+E8*単価マスタ!$D$24*単価マスタ!$N$24</f>
        <v>738.66666666666663</v>
      </c>
      <c r="G8" s="57">
        <f t="shared" si="2"/>
        <v>0.36933333333333329</v>
      </c>
      <c r="H8" s="26">
        <v>1000</v>
      </c>
      <c r="I8" s="145">
        <f>H8*単価マスタ!$D$30*単価マスタ!$N$30+H8*単価マスタ!$D$31*単価マスタ!$N$31+H8*単価マスタ!$D$32*単価マスタ!$N$32+H8*単価マスタ!$D$33*単価マスタ!$N$33+H8*単価マスタ!$D$34*単価マスタ!$N$34+H8*単価マスタ!$D$35*単価マスタ!$N$35+H8*単価マスタ!$D$36*単価マスタ!$N$36+H8*単価マスタ!$D$37*単価マスタ!$N$37+H8*単価マスタ!$D$38*単価マスタ!$N$38+H8*単価マスタ!$D$39*単価マスタ!$N$39+H8*単価マスタ!$D$40*単価マスタ!$N$40+H8*単価マスタ!$D$41*単価マスタ!$N$41+H8*単価マスタ!$D$42*単価マスタ!$N$42+H8*単価マスタ!$D$43*単価マスタ!$N$43+H8*単価マスタ!$D$44*単価マスタ!$N$44+H8*単価マスタ!$D$45*単価マスタ!$N$45+H8*単価マスタ!$D$46*単価マスタ!$N$46</f>
        <v>421.77914110429452</v>
      </c>
      <c r="J8" s="57">
        <f t="shared" si="0"/>
        <v>0.42177914110429454</v>
      </c>
      <c r="K8" s="38">
        <v>0.1</v>
      </c>
      <c r="L8" s="38">
        <v>0.1</v>
      </c>
      <c r="M8" s="38">
        <v>0.1</v>
      </c>
      <c r="N8" s="58">
        <f t="shared" si="3"/>
        <v>862.85714285714289</v>
      </c>
      <c r="O8" s="145">
        <f>N8*単価マスタ!$D$61*単価マスタ!$N$61+N8*単価マスタ!$D$62*単価マスタ!$N$62+N8*単価マスタ!$D$63*単価マスタ!$N$63+N8*単価マスタ!$D$64*単価マスタ!$N$64+N8*単価マスタ!$D$65*単価マスタ!$N$65+N8*単価マスタ!$D$66*単価マスタ!$N$66+N8*単価マスタ!$D$67*単価マスタ!$N$67+N8*単価マスタ!$D$68*単価マスタ!$N$68+N8*単価マスタ!$D$69*単価マスタ!$N$69+N8*単価マスタ!$D$70*単価マスタ!$N$70+N8*単価マスタ!$D$71*単価マスタ!$N$71+N8*単価マスタ!$D$72*単価マスタ!$N$72+N8*単価マスタ!$D$73*単価マスタ!$N$73+N8*単価マスタ!$D$74*単価マスタ!$N$74</f>
        <v>211.33696660482377</v>
      </c>
      <c r="P8" s="57">
        <f t="shared" si="1"/>
        <v>0.24492694805194806</v>
      </c>
    </row>
    <row r="9" spans="1:16" ht="15" customHeight="1" x14ac:dyDescent="0.15">
      <c r="A9" s="143" t="s">
        <v>241</v>
      </c>
      <c r="B9" s="38">
        <v>0.1</v>
      </c>
      <c r="C9" s="38">
        <v>0.1</v>
      </c>
      <c r="D9" s="38">
        <v>0.1</v>
      </c>
      <c r="E9" s="26">
        <v>2000</v>
      </c>
      <c r="F9" s="145">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E9*単価マスタ!$D$15*単価マスタ!$P$15+E9*単価マスタ!$D$16*単価マスタ!$P$16+E9*単価マスタ!$D$17*単価マスタ!$P$17+E9*単価マスタ!$D$18*単価マスタ!$P$18+E9*単価マスタ!$D$19*単価マスタ!$P$19+E9*単価マスタ!$D$20*単価マスタ!$P$20+E9*単価マスタ!$D$21*単価マスタ!$P$21+E9*単価マスタ!$D$22*単価マスタ!$P$22+E9*単価マスタ!$D$23*単価マスタ!$P$23+E9*単価マスタ!$D$24*単価マスタ!$P$24</f>
        <v>746.95340501792123</v>
      </c>
      <c r="G9" s="57">
        <f t="shared" si="2"/>
        <v>0.37347670250896059</v>
      </c>
      <c r="H9" s="26">
        <v>1000</v>
      </c>
      <c r="I9" s="145">
        <f>H9*単価マスタ!$D$30*単価マスタ!$P$30+H9*単価マスタ!$D$31*単価マスタ!$P$31+H9*単価マスタ!$D$32*単価マスタ!$P$32+H9*単価マスタ!$D$33*単価マスタ!$P$33+H9*単価マスタ!$D$34*単価マスタ!$P$34+H9*単価マスタ!$D$35*単価マスタ!$P$35+H9*単価マスタ!$D$36*単価マスタ!$P$36+H9*単価マスタ!$D$37*単価マスタ!$P$37+H9*単価マスタ!$D$38*単価マスタ!$P$38+H9*単価マスタ!$D$39*単価マスタ!$P$39+H9*単価マスタ!$D$40*単価マスタ!$P$40+H9*単価マスタ!$D$41*単価マスタ!$P$41+H9*単価マスタ!$D$42*単価マスタ!$P$42+H9*単価マスタ!$D$43*単価マスタ!$P$43+H9*単価マスタ!$D$44*単価マスタ!$P$44+H9*単価マスタ!$D$45*単価マスタ!$P$45+H9*単価マスタ!$D$46*単価マスタ!$P$46</f>
        <v>423.33333333333343</v>
      </c>
      <c r="J9" s="57">
        <f t="shared" si="0"/>
        <v>0.42333333333333345</v>
      </c>
      <c r="K9" s="38">
        <v>0.1</v>
      </c>
      <c r="L9" s="38">
        <v>0.1</v>
      </c>
      <c r="M9" s="38">
        <v>0.1</v>
      </c>
      <c r="N9" s="58">
        <f t="shared" si="3"/>
        <v>862.85714285714289</v>
      </c>
      <c r="O9" s="145">
        <f>N9*単価マスタ!$D$61*単価マスタ!$P$61+N9*単価マスタ!$D$62*単価マスタ!$P$62+N9*単価マスタ!$D$63*単価マスタ!$P$63+N9*単価マスタ!$D$64*単価マスタ!$P$64+N9*単価マスタ!$D$65*単価マスタ!$P$65+N9*単価マスタ!$D$66*単価マスタ!$P$66+N9*単価マスタ!$D$67*単価マスタ!$P$67+N9*単価マスタ!$D$68*単価マスタ!$P$68+N9*単価マスタ!$D$69*単価マスタ!$P$69+N9*単価マスタ!$D$70*単価マスタ!$P$70+N9*単価マスタ!$D$71*単価マスタ!$P$71+N9*単価マスタ!$D$72*単価マスタ!$P$72+N9*単価マスタ!$D$73*単価マスタ!$P$73+N9*単価マスタ!$D$74*単価マスタ!$P$74</f>
        <v>234.00474525474525</v>
      </c>
      <c r="P9" s="57">
        <f t="shared" si="1"/>
        <v>0.27119755244755245</v>
      </c>
    </row>
    <row r="10" spans="1:16" ht="15" customHeight="1" x14ac:dyDescent="0.15">
      <c r="A10" s="143" t="s">
        <v>242</v>
      </c>
      <c r="B10" s="38">
        <v>0.1</v>
      </c>
      <c r="C10" s="38">
        <v>0.1</v>
      </c>
      <c r="D10" s="38">
        <v>0.1</v>
      </c>
      <c r="E10" s="26">
        <v>3000</v>
      </c>
      <c r="F10" s="145">
        <f>E10*単価マスタ!$D$5*単価マスタ!$R$5+E10*単価マスタ!$D$6*単価マスタ!$R$6+E10*単価マスタ!$D$7*単価マスタ!$R$7+E10*単価マスタ!$D$8*単価マスタ!$R$8+E10*単価マスタ!$D$9*単価マスタ!$R$9+E10*単価マスタ!$D$10*単価マスタ!$R$10+E10*単価マスタ!$D$11*単価マスタ!$R$11+E10*単価マスタ!$D$12*単価マスタ!$R$12+E10*単価マスタ!$D$13*単価マスタ!$R$13+E10*単価マスタ!$D$14*単価マスタ!$R$14+E10*単価マスタ!$D$15*単価マスタ!$R$15+E10*単価マスタ!$D$16*単価マスタ!$R$16+E10*単価マスタ!$D$17*単価マスタ!$R$17+E10*単価マスタ!$D$18*単価マスタ!$R$18+E10*単価マスタ!$D$19*単価マスタ!$R$19+E10*単価マスタ!$D$20*単価マスタ!$R$20+E10*単価マスタ!$D$21*単価マスタ!$R$21+E10*単価マスタ!$D$22*単価マスタ!$R$22+E10*単価マスタ!$D$23*単価マスタ!$R$23+E10*単価マスタ!$D$24*単価マスタ!$R$24</f>
        <v>1108</v>
      </c>
      <c r="G10" s="57">
        <f t="shared" ref="G10:G13" si="4">F10/E10</f>
        <v>0.36933333333333335</v>
      </c>
      <c r="H10" s="26">
        <v>1000</v>
      </c>
      <c r="I10" s="145">
        <f>H10*単価マスタ!$D$30*単価マスタ!$R$30+H10*単価マスタ!$D$31*単価マスタ!$R$31+H10*単価マスタ!$D$32*単価マスタ!$R$32+H10*単価マスタ!$D$33*単価マスタ!$R$33+H10*単価マスタ!$D$34*単価マスタ!$R$34+H10*単価マスタ!$D$35*単価マスタ!$R$35+H10*単価マスタ!$D$36*単価マスタ!$R$36+H10*単価マスタ!$D$37*単価マスタ!$R$37+H10*単価マスタ!$D$38*単価マスタ!$R$38+H10*単価マスタ!$D$39*単価マスタ!$R$39+H10*単価マスタ!$D$40*単価マスタ!$R$40+H10*単価マスタ!$D$41*単価マスタ!$R$41+H10*単価マスタ!$D$42*単価マスタ!$R$42+H10*単価マスタ!$D$43*単価マスタ!$R$43+H10*単価マスタ!$D$44*単価マスタ!$R$44+H10*単価マスタ!$D$45*単価マスタ!$R$45+H10*単価マスタ!$D$46*単価マスタ!$R$46</f>
        <v>421.77914110429452</v>
      </c>
      <c r="J10" s="57">
        <f t="shared" ref="J10:J13" si="5">I10/H10</f>
        <v>0.42177914110429454</v>
      </c>
      <c r="K10" s="38">
        <v>0.1</v>
      </c>
      <c r="L10" s="38">
        <v>0.1</v>
      </c>
      <c r="M10" s="38">
        <v>0.1</v>
      </c>
      <c r="N10" s="58">
        <f t="shared" si="3"/>
        <v>862.85714285714289</v>
      </c>
      <c r="O10" s="145">
        <f>N10*単価マスタ!$D$61*単価マスタ!$R$61+N10*単価マスタ!$D$62*単価マスタ!$R$62+N10*単価マスタ!$D$63*単価マスタ!$R$63+N10*単価マスタ!$D$64*単価マスタ!$R$64+N10*単価マスタ!$D$65*単価マスタ!$R$65+N10*単価マスタ!$D$66*単価マスタ!$R$66+N10*単価マスタ!$D$67*単価マスタ!$R$67+N10*単価マスタ!$D$68*単価マスタ!$R$68+N10*単価マスタ!$D$69*単価マスタ!$R$69+N10*単価マスタ!$D$70*単価マスタ!$R$70+N10*単価マスタ!$D$71*単価マスタ!$R$71+N10*単価マスタ!$D$72*単価マスタ!$R$72+N10*単価マスタ!$D$73*単価マスタ!$R$73+N10*単価マスタ!$D$74*単価マスタ!$R$74</f>
        <v>211.33696660482377</v>
      </c>
      <c r="P10" s="57">
        <f t="shared" si="1"/>
        <v>0.24492694805194806</v>
      </c>
    </row>
    <row r="11" spans="1:16" ht="15" customHeight="1" x14ac:dyDescent="0.15">
      <c r="A11" s="143" t="s">
        <v>243</v>
      </c>
      <c r="B11" s="38">
        <v>0.05</v>
      </c>
      <c r="C11" s="38">
        <v>0.05</v>
      </c>
      <c r="D11" s="38">
        <v>0.05</v>
      </c>
      <c r="E11" s="26">
        <v>2000</v>
      </c>
      <c r="F11" s="145">
        <f>E11*単価マスタ!$D$5*単価マスタ!$T$5+E11*単価マスタ!$D$6*単価マスタ!$T$6+E11*単価マスタ!$D$7*単価マスタ!$T$7+E11*単価マスタ!$D$8*単価マスタ!$T$8+E11*単価マスタ!$D$9*単価マスタ!$T$9+E11*単価マスタ!$D$10*単価マスタ!$T$10+E11*単価マスタ!$D$11*単価マスタ!$T$11+E11*単価マスタ!$D$12*単価マスタ!$T$12+E11*単価マスタ!$D$13*単価マスタ!$T$13+E11*単価マスタ!$D$14*単価マスタ!$T$14+E11*単価マスタ!$D$15*単価マスタ!$T$15+E11*単価マスタ!$D$16*単価マスタ!$T$16+E11*単価マスタ!$D$17*単価マスタ!$T$17+E11*単価マスタ!$D$18*単価マスタ!$T$18+E11*単価マスタ!$D$19*単価マスタ!$T$19+E11*単価マスタ!$D$20*単価マスタ!$T$20+E11*単価マスタ!$D$21*単価マスタ!$T$21+E11*単価マスタ!$D$22*単価マスタ!$T$22+E11*単価マスタ!$D$23*単価マスタ!$T$23+E11*単価マスタ!$D$24*単価マスタ!$T$24</f>
        <v>761.67979002624668</v>
      </c>
      <c r="G11" s="57">
        <f t="shared" si="4"/>
        <v>0.38083989501312332</v>
      </c>
      <c r="H11" s="26">
        <v>1500</v>
      </c>
      <c r="I11" s="145">
        <f>H11*単価マスタ!$D$30*単価マスタ!$T$30+H11*単価マスタ!$D$31*単価マスタ!$T$31+H11*単価マスタ!$D$32*単価マスタ!$T$32+H11*単価マスタ!$D$33*単価マスタ!$T$33+H11*単価マスタ!$D$34*単価マスタ!$T$34+H11*単価マスタ!$D$35*単価マスタ!$T$35+H11*単価マスタ!$D$36*単価マスタ!$T$36+H11*単価マスタ!$D$37*単価マスタ!$T$37+H11*単価マスタ!$D$38*単価マスタ!$T$38+H11*単価マスタ!$D$39*単価マスタ!$T$39+H11*単価マスタ!$D$40*単価マスタ!$T$40+H11*単価マスタ!$D$41*単価マスタ!$T$41+H11*単価マスタ!$D$42*単価マスタ!$T$42+H11*単価マスタ!$D$43*単価マスタ!$T$43+H11*単価マスタ!$D$44*単価マスタ!$T$44+H11*単価マスタ!$D$45*単価マスタ!$T$45+H11*単価マスタ!$D$46*単価マスタ!$T$46</f>
        <v>660.75418994413417</v>
      </c>
      <c r="J11" s="57">
        <f t="shared" si="5"/>
        <v>0.44050279329608943</v>
      </c>
      <c r="K11" s="38">
        <v>0.15</v>
      </c>
      <c r="L11" s="38">
        <v>0.15</v>
      </c>
      <c r="M11" s="38">
        <v>0.15</v>
      </c>
      <c r="N11" s="58">
        <f t="shared" si="3"/>
        <v>862.85714285714289</v>
      </c>
      <c r="O11" s="145">
        <f>N11*単価マスタ!$D$61*単価マスタ!$T$61+N11*単価マスタ!$D$62*単価マスタ!$T$62+N11*単価マスタ!$D$63*単価マスタ!$T$63+N11*単価マスタ!$D$64*単価マスタ!$T$64+N11*単価マスタ!$D$65*単価マスタ!$T$65+N11*単価マスタ!$D$66*単価マスタ!$T$66+N11*単価マスタ!$D$67*単価マスタ!$T$67+N11*単価マスタ!$D$68*単価マスタ!$T$68+N11*単価マスタ!$D$69*単価マスタ!$T$69+N11*単価マスタ!$D$70*単価マスタ!$T$70+N11*単価マスタ!$D$71*単価マスタ!$T$71+N11*単価マスタ!$D$72*単価マスタ!$T$72+N11*単価マスタ!$D$73*単価マスタ!$T$73+N11*単価マスタ!$D$74*単価マスタ!$T$74</f>
        <v>217.57603156337328</v>
      </c>
      <c r="P11" s="57">
        <f t="shared" si="1"/>
        <v>0.2521576524741081</v>
      </c>
    </row>
    <row r="12" spans="1:16" ht="15" customHeight="1" x14ac:dyDescent="0.15">
      <c r="A12" s="143" t="s">
        <v>244</v>
      </c>
      <c r="B12" s="38">
        <v>0.05</v>
      </c>
      <c r="C12" s="38">
        <v>0.05</v>
      </c>
      <c r="D12" s="38">
        <v>0.05</v>
      </c>
      <c r="E12" s="26">
        <v>2000</v>
      </c>
      <c r="F12" s="145">
        <f>E12*単価マスタ!$D$5*単価マスタ!$V$5+E12*単価マスタ!$D$6*単価マスタ!$V$6+E12*単価マスタ!$D$7*単価マスタ!$V$7+E12*単価マスタ!$D$8*単価マスタ!$V$8+E12*単価マスタ!$D$9*単価マスタ!$V$9+E12*単価マスタ!$D$10*単価マスタ!$V$10+E12*単価マスタ!$D$11*単価マスタ!$V$11+E12*単価マスタ!$D$12*単価マスタ!$V$12+E12*単価マスタ!$D$13*単価マスタ!$V$13+E12*単価マスタ!$D$14*単価マスタ!$V$14+E12*単価マスタ!$D$15*単価マスタ!$V$15+E12*単価マスタ!$D$16*単価マスタ!$V$16+E12*単価マスタ!$D$17*単価マスタ!$V$17+E12*単価マスタ!$D$18*単価マスタ!$V$18+E12*単価マスタ!$D$19*単価マスタ!$V$19+E12*単価マスタ!$D$20*単価マスタ!$V$20+E12*単価マスタ!$D$21*単価マスタ!$V$21+E12*単価マスタ!$D$22*単価マスタ!$V$22+E12*単価マスタ!$D$23*単価マスタ!$V$23+E12*単価マスタ!$D$24*単価マスタ!$V$24</f>
        <v>746.95340501792123</v>
      </c>
      <c r="G12" s="57">
        <f t="shared" si="4"/>
        <v>0.37347670250896059</v>
      </c>
      <c r="H12" s="26">
        <v>1000</v>
      </c>
      <c r="I12" s="145">
        <f>H12*単価マスタ!$D$30*単価マスタ!$V$30+H12*単価マスタ!$D$31*単価マスタ!$V$31+H12*単価マスタ!$D$32*単価マスタ!$V$32+H12*単価マスタ!$D$33*単価マスタ!$V$33+H12*単価マスタ!$D$34*単価マスタ!$V$34+H12*単価マスタ!$D$35*単価マスタ!$V$35+H12*単価マスタ!$D$36*単価マスタ!$V$36+H12*単価マスタ!$D$37*単価マスタ!$V$37+H12*単価マスタ!$D$38*単価マスタ!$V$38+H12*単価マスタ!$D$39*単価マスタ!$V$39+H12*単価マスタ!$D$40*単価マスタ!$V$40+H12*単価マスタ!$D$41*単価マスタ!$V$41+H12*単価マスタ!$D$42*単価マスタ!$V$42+H12*単価マスタ!$D$43*単価マスタ!$V$43+H12*単価マスタ!$D$44*単価マスタ!$V$44+H12*単価マスタ!$D$45*単価マスタ!$V$45+H12*単価マスタ!$D$46*単価マスタ!$V$46</f>
        <v>423.33333333333343</v>
      </c>
      <c r="J12" s="57">
        <f t="shared" si="5"/>
        <v>0.42333333333333345</v>
      </c>
      <c r="K12" s="38">
        <v>0.15</v>
      </c>
      <c r="L12" s="38">
        <v>0.15</v>
      </c>
      <c r="M12" s="38">
        <v>0.15</v>
      </c>
      <c r="N12" s="58">
        <f t="shared" si="3"/>
        <v>862.85714285714289</v>
      </c>
      <c r="O12" s="145">
        <f>N12*単価マスタ!$D$61*単価マスタ!$V$61+N12*単価マスタ!$D$62*単価マスタ!$V$62+N12*単価マスタ!$D$63*単価マスタ!$V$63+N12*単価マスタ!$D$64*単価マスタ!$V$64+N12*単価マスタ!$D$65*単価マスタ!$V$65+N12*単価マスタ!$D$66*単価マスタ!$V$66+N12*単価マスタ!$D$67*単価マスタ!$V$67+N12*単価マスタ!$D$68*単価マスタ!$V$68+N12*単価マスタ!$D$69*単価マスタ!$V$69+N12*単価マスタ!$D$70*単価マスタ!$V$70+N12*単価マスタ!$D$71*単価マスタ!$V$71+N12*単価マスタ!$D$72*単価マスタ!$V$72+N12*単価マスタ!$D$73*単価マスタ!$V$73+N12*単価マスタ!$D$74*単価マスタ!$V$74</f>
        <v>234.00474525474525</v>
      </c>
      <c r="P12" s="57">
        <f t="shared" si="1"/>
        <v>0.27119755244755245</v>
      </c>
    </row>
    <row r="13" spans="1:16" ht="15" customHeight="1" x14ac:dyDescent="0.15">
      <c r="A13" s="143" t="s">
        <v>245</v>
      </c>
      <c r="B13" s="38">
        <v>0.1</v>
      </c>
      <c r="C13" s="38">
        <v>0.1</v>
      </c>
      <c r="D13" s="38">
        <v>0.1</v>
      </c>
      <c r="E13" s="26">
        <v>2000</v>
      </c>
      <c r="F13" s="145">
        <f>E13*単価マスタ!$D$5*単価マスタ!$X$5+E13*単価マスタ!$D$6*単価マスタ!$X$6+E13*単価マスタ!$D$7*単価マスタ!$X$7+E13*単価マスタ!$D$8*単価マスタ!$X$8+E13*単価マスタ!$D$9*単価マスタ!$X$9+E13*単価マスタ!$D$10*単価マスタ!$X$10+E13*単価マスタ!$D$11*単価マスタ!$X$11+E13*単価マスタ!$D$12*単価マスタ!$X$12+E13*単価マスタ!$D$13*単価マスタ!$X$13+E13*単価マスタ!$D$14*単価マスタ!$X$14+E13*単価マスタ!$D$15*単価マスタ!$X$15+E13*単価マスタ!$D$16*単価マスタ!$X$16+E13*単価マスタ!$D$17*単価マスタ!$X$17+E13*単価マスタ!$D$18*単価マスタ!$X$18+E13*単価マスタ!$D$19*単価マスタ!$X$19+E13*単価マスタ!$D$20*単価マスタ!$X$20+E13*単価マスタ!$D$21*単価マスタ!$X$21+E13*単価マスタ!$D$22*単価マスタ!$X$22+E13*単価マスタ!$D$23*単価マスタ!$X$23+E13*単価マスタ!$D$24*単価マスタ!$X$24</f>
        <v>738.66666666666663</v>
      </c>
      <c r="G13" s="57">
        <f t="shared" si="4"/>
        <v>0.36933333333333329</v>
      </c>
      <c r="H13" s="26">
        <v>1000</v>
      </c>
      <c r="I13" s="145">
        <f>H13*単価マスタ!$D$30*単価マスタ!$X$30+H13*単価マスタ!$D$31*単価マスタ!$X$31+H13*単価マスタ!$D$32*単価マスタ!$X$32+H13*単価マスタ!$D$33*単価マスタ!$X$33+H13*単価マスタ!$D$34*単価マスタ!$X$34+H13*単価マスタ!$D$35*単価マスタ!$X$35+H13*単価マスタ!$D$36*単価マスタ!$X$36+H13*単価マスタ!$D$37*単価マスタ!$X$37+H13*単価マスタ!$D$38*単価マスタ!$X$38+H13*単価マスタ!$D$39*単価マスタ!$X$39+H13*単価マスタ!$D$40*単価マスタ!$X$40+H13*単価マスタ!$D$41*単価マスタ!$X$41+H13*単価マスタ!$D$42*単価マスタ!$X$42+H13*単価マスタ!$D$43*単価マスタ!$X$43+H13*単価マスタ!$D$44*単価マスタ!$X$44+H13*単価マスタ!$D$45*単価マスタ!$X$45+H13*単価マスタ!$D$46*単価マスタ!$X$46</f>
        <v>421.77914110429452</v>
      </c>
      <c r="J13" s="57">
        <f t="shared" si="5"/>
        <v>0.42177914110429454</v>
      </c>
      <c r="K13" s="38">
        <v>7.0000000000000007E-2</v>
      </c>
      <c r="L13" s="38">
        <v>7.0000000000000007E-2</v>
      </c>
      <c r="M13" s="38">
        <v>7.0000000000000007E-2</v>
      </c>
      <c r="N13" s="58">
        <f t="shared" si="3"/>
        <v>862.85714285714289</v>
      </c>
      <c r="O13" s="145">
        <f>N13*単価マスタ!$D$61*単価マスタ!$X$61+N13*単価マスタ!$D$62*単価マスタ!$X$62+N13*単価マスタ!$D$63*単価マスタ!$X$63+N13*単価マスタ!$D$64*単価マスタ!$X$64+N13*単価マスタ!$D$65*単価マスタ!$X$65+N13*単価マスタ!$D$66*単価マスタ!$X$66+N13*単価マスタ!$D$67*単価マスタ!$X$67+N13*単価マスタ!$D$68*単価マスタ!$X$68+N13*単価マスタ!$D$69*単価マスタ!$X$69+N13*単価マスタ!$D$70*単価マスタ!$X$70+N13*単価マスタ!$D$71*単価マスタ!$X$71+N13*単価マスタ!$D$72*単価マスタ!$X$72+N13*単価マスタ!$D$73*単価マスタ!$X$73+N13*単価マスタ!$D$74*単価マスタ!$X$74</f>
        <v>211.33696660482377</v>
      </c>
      <c r="P13" s="57">
        <f t="shared" si="1"/>
        <v>0.24492694805194806</v>
      </c>
    </row>
    <row r="14" spans="1:16" ht="15" customHeight="1" x14ac:dyDescent="0.15">
      <c r="A14" s="143" t="s">
        <v>246</v>
      </c>
      <c r="B14" s="38">
        <v>0.1</v>
      </c>
      <c r="C14" s="38">
        <v>0.1</v>
      </c>
      <c r="D14" s="38">
        <v>0.1</v>
      </c>
      <c r="E14" s="26">
        <v>3000</v>
      </c>
      <c r="F14" s="145">
        <f>E14*単価マスタ!$D$5*単価マスタ!$Z$5+E14*単価マスタ!$D$6*単価マスタ!$Z$6+E14*単価マスタ!$D$7*単価マスタ!$Z$7+E14*単価マスタ!$D$8*単価マスタ!$Z$8+E14*単価マスタ!$D$9*単価マスタ!$Z$9+E14*単価マスタ!$D$10*単価マスタ!$Z$10+E14*単価マスタ!$D$11*単価マスタ!$Z$11+E14*単価マスタ!$D$12*単価マスタ!$Z$12+E14*単価マスタ!$D$13*単価マスタ!$Z$13+E14*単価マスタ!$D$14*単価マスタ!$Z$14+E14*単価マスタ!$D$15*単価マスタ!$Z$15+E14*単価マスタ!$D$16*単価マスタ!$Z$16+E14*単価マスタ!$D$17*単価マスタ!$Z$17+E14*単価マスタ!$D$18*単価マスタ!$Z$18+E14*単価マスタ!$D$19*単価マスタ!$Z$19+E14*単価マスタ!$D$20*単価マスタ!$Z$20+E14*単価マスタ!$D$21*単価マスタ!$Z$21+E14*単価マスタ!$D$22*単価マスタ!$Z$22+E14*単価マスタ!$D$23*単価マスタ!$Z$23+E14*単価マスタ!$D$24*単価マスタ!$Z$24</f>
        <v>1142.51968503937</v>
      </c>
      <c r="G14" s="57">
        <f t="shared" ref="G14:G17" si="6">F14/E14</f>
        <v>0.38083989501312332</v>
      </c>
      <c r="H14" s="26">
        <v>1000</v>
      </c>
      <c r="I14" s="145">
        <f>H14*単価マスタ!$D$30*単価マスタ!$Z$30+H14*単価マスタ!$D$31*単価マスタ!$Z$31+H14*単価マスタ!$D$32*単価マスタ!$Z$32+H14*単価マスタ!$D$33*単価マスタ!$Z$33+H14*単価マスタ!$D$34*単価マスタ!$Z$34+H14*単価マスタ!$D$35*単価マスタ!$Z$35+H14*単価マスタ!$D$36*単価マスタ!$Z$36+H14*単価マスタ!$D$37*単価マスタ!$Z$37+H14*単価マスタ!$D$38*単価マスタ!$Z$38+H14*単価マスタ!$D$39*単価マスタ!$Z$39+H14*単価マスタ!$D$40*単価マスタ!$Z$40+H14*単価マスタ!$D$41*単価マスタ!$Z$41+H14*単価マスタ!$D$42*単価マスタ!$Z$42+H14*単価マスタ!$D$43*単価マスタ!$Z$43+H14*単価マスタ!$D$44*単価マスタ!$Z$44+H14*単価マスタ!$D$45*単価マスタ!$Z$45+H14*単価マスタ!$D$46*単価マスタ!$Z$46</f>
        <v>440.50279329608941</v>
      </c>
      <c r="J14" s="57">
        <f t="shared" ref="J14:J17" si="7">I14/H14</f>
        <v>0.44050279329608943</v>
      </c>
      <c r="K14" s="38">
        <v>7.0000000000000007E-2</v>
      </c>
      <c r="L14" s="38">
        <v>7.0000000000000007E-2</v>
      </c>
      <c r="M14" s="38">
        <v>7.0000000000000007E-2</v>
      </c>
      <c r="N14" s="58">
        <f t="shared" si="3"/>
        <v>862.85714285714289</v>
      </c>
      <c r="O14" s="145">
        <f>N14*単価マスタ!$D$61*単価マスタ!$Z$61+N14*単価マスタ!$D$62*単価マスタ!$Z$62+N14*単価マスタ!$D$63*単価マスタ!$Z$63+N14*単価マスタ!$D$64*単価マスタ!$Z$64+N14*単価マスタ!$D$65*単価マスタ!$Z$65+N14*単価マスタ!$D$66*単価マスタ!$Z$66+N14*単価マスタ!$D$67*単価マスタ!$Z$67+N14*単価マスタ!$D$68*単価マスタ!$Z$68+N14*単価マスタ!$D$69*単価マスタ!$Z$69+N14*単価マスタ!$D$70*単価マスタ!$Z$70+N14*単価マスタ!$D$71*単価マスタ!$Z$71+N14*単価マスタ!$D$72*単価マスタ!$Z$72+N14*単価マスタ!$D$73*単価マスタ!$Z$73+N14*単価マスタ!$D$74*単価マスタ!$Z$74</f>
        <v>217.57603156337328</v>
      </c>
      <c r="P14" s="57">
        <f t="shared" si="1"/>
        <v>0.2521576524741081</v>
      </c>
    </row>
    <row r="15" spans="1:16" ht="15" customHeight="1" x14ac:dyDescent="0.15">
      <c r="A15" s="143" t="s">
        <v>247</v>
      </c>
      <c r="B15" s="38">
        <v>0.06</v>
      </c>
      <c r="C15" s="38">
        <v>0.06</v>
      </c>
      <c r="D15" s="38">
        <v>0.06</v>
      </c>
      <c r="E15" s="26">
        <v>2000</v>
      </c>
      <c r="F15" s="145">
        <f>E15*単価マスタ!$D$5*単価マスタ!$AB$5+E15*単価マスタ!$D$6*単価マスタ!$AB$6+E15*単価マスタ!$D$7*単価マスタ!$AB$7+E15*単価マスタ!$D$8*単価マスタ!$AB$8+E15*単価マスタ!$D$9*単価マスタ!$AB$9+E15*単価マスタ!$D$10*単価マスタ!$AB$10+E15*単価マスタ!$D$11*単価マスタ!$AB$11+E15*単価マスタ!$D$12*単価マスタ!$AB$12+E15*単価マスタ!$D$13*単価マスタ!$AB$13+E15*単価マスタ!$D$14*単価マスタ!$AB$14+E15*単価マスタ!$D$15*単価マスタ!$AB$15+E15*単価マスタ!$D$16*単価マスタ!$AB$16+E15*単価マスタ!$D$17*単価マスタ!$AB$17+E15*単価マスタ!$D$18*単価マスタ!$AB$18+E15*単価マスタ!$D$19*単価マスタ!$AB$19+E15*単価マスタ!$D$20*単価マスタ!$AB$20+E15*単価マスタ!$D$21*単価マスタ!$AB$21+E15*単価マスタ!$D$22*単価マスタ!$AB$22+E15*単価マスタ!$D$23*単価マスタ!$AB$23+E15*単価マスタ!$D$24*単価マスタ!$AB$24</f>
        <v>746.95340501792123</v>
      </c>
      <c r="G15" s="57">
        <f t="shared" si="6"/>
        <v>0.37347670250896059</v>
      </c>
      <c r="H15" s="26">
        <v>1500</v>
      </c>
      <c r="I15" s="145">
        <f>H15*単価マスタ!$D$30*単価マスタ!$AB$30+H15*単価マスタ!$D$31*単価マスタ!$AB$31+H15*単価マスタ!$D$32*単価マスタ!$AB$32+H15*単価マスタ!$D$33*単価マスタ!$AB$33+H15*単価マスタ!$D$34*単価マスタ!$AB$34+H15*単価マスタ!$D$35*単価マスタ!$AB$35+H15*単価マスタ!$D$36*単価マスタ!$AB$36+H15*単価マスタ!$D$37*単価マスタ!$AB$37+H15*単価マスタ!$D$38*単価マスタ!$AB$38+H15*単価マスタ!$D$39*単価マスタ!$AB$39+H15*単価マスタ!$D$40*単価マスタ!$AB$40+H15*単価マスタ!$D$41*単価マスタ!$AB$41+H15*単価マスタ!$D$42*単価マスタ!$AB$42+H15*単価マスタ!$D$43*単価マスタ!$AB$43+H15*単価マスタ!$D$44*単価マスタ!$AB$44+H15*単価マスタ!$D$45*単価マスタ!$AB$45+H15*単価マスタ!$D$46*単価マスタ!$AB$46</f>
        <v>635.00000000000011</v>
      </c>
      <c r="J15" s="57">
        <f t="shared" si="7"/>
        <v>0.42333333333333339</v>
      </c>
      <c r="K15" s="38">
        <v>0.06</v>
      </c>
      <c r="L15" s="38">
        <v>0.06</v>
      </c>
      <c r="M15" s="38">
        <v>0.06</v>
      </c>
      <c r="N15" s="58">
        <f t="shared" si="3"/>
        <v>862.85714285714289</v>
      </c>
      <c r="O15" s="145">
        <f>N15*単価マスタ!$D$61*単価マスタ!$AB$61+N15*単価マスタ!$D$62*単価マスタ!$AB$62+N15*単価マスタ!$D$63*単価マスタ!$AB$63+N15*単価マスタ!$D$64*単価マスタ!$AB$64+N15*単価マスタ!$D$65*単価マスタ!$AB$65+N15*単価マスタ!$D$66*単価マスタ!$AB$66+N15*単価マスタ!$D$67*単価マスタ!$AB$67+N15*単価マスタ!$D$68*単価マスタ!$AB$68+N15*単価マスタ!$D$69*単価マスタ!$AB$69+N15*単価マスタ!$D$70*単価マスタ!$AB$70+N15*単価マスタ!$D$71*単価マスタ!$AB$71+N15*単価マスタ!$D$72*単価マスタ!$AB$72+N15*単価マスタ!$D$73*単価マスタ!$AB$73+N15*単価マスタ!$D$74*単価マスタ!$AB$74</f>
        <v>234.00474525474525</v>
      </c>
      <c r="P15" s="57">
        <f t="shared" si="1"/>
        <v>0.27119755244755245</v>
      </c>
    </row>
    <row r="16" spans="1:16" ht="15" customHeight="1" x14ac:dyDescent="0.15">
      <c r="A16" s="143" t="s">
        <v>248</v>
      </c>
      <c r="B16" s="38">
        <v>0.06</v>
      </c>
      <c r="C16" s="38">
        <v>0.06</v>
      </c>
      <c r="D16" s="38">
        <v>0.06</v>
      </c>
      <c r="E16" s="26">
        <v>2000</v>
      </c>
      <c r="F16" s="145">
        <f>E16*単価マスタ!$D$5*単価マスタ!$AD$5+E16*単価マスタ!$D$6*単価マスタ!$AD$6+E16*単価マスタ!$D$7*単価マスタ!$AD$7+E16*単価マスタ!$D$8*単価マスタ!$AD$8+E16*単価マスタ!$D$9*単価マスタ!$AD$9+E16*単価マスタ!$D$10*単価マスタ!$AD$10+E16*単価マスタ!$D$11*単価マスタ!$AD$11+E16*単価マスタ!$D$12*単価マスタ!$AD$12+E16*単価マスタ!$D$13*単価マスタ!$AD$13+E16*単価マスタ!$D$14*単価マスタ!$AD$14+E16*単価マスタ!$D$15*単価マスタ!$AD$15+E16*単価マスタ!$D$16*単価マスタ!$AD$16+E16*単価マスタ!$D$17*単価マスタ!$AD$17+E16*単価マスタ!$D$18*単価マスタ!$AD$18+E16*単価マスタ!$D$19*単価マスタ!$AD$19+E16*単価マスタ!$D$20*単価マスタ!$AD$20+E16*単価マスタ!$D$21*単価マスタ!$AD$21+E16*単価マスタ!$D$22*単価マスタ!$AD$22+E16*単価マスタ!$D$23*単価マスタ!$AD$23+E16*単価マスタ!$D$24*単価マスタ!$AD$24</f>
        <v>738.66666666666663</v>
      </c>
      <c r="G16" s="57">
        <f t="shared" si="6"/>
        <v>0.36933333333333329</v>
      </c>
      <c r="H16" s="26">
        <v>1000</v>
      </c>
      <c r="I16" s="145">
        <f>H16*単価マスタ!$D$30*単価マスタ!$AD$30+H16*単価マスタ!$D$31*単価マスタ!$AD$31+H16*単価マスタ!$D$32*単価マスタ!$AD$32+H16*単価マスタ!$D$33*単価マスタ!$AD$33+H16*単価マスタ!$D$34*単価マスタ!$AD$34+H16*単価マスタ!$D$35*単価マスタ!$AD$35+H16*単価マスタ!$D$36*単価マスタ!$AD$36+H16*単価マスタ!$D$37*単価マスタ!$AD$37+H16*単価マスタ!$D$38*単価マスタ!$AD$38+H16*単価マスタ!$D$39*単価マスタ!$AD$39+H16*単価マスタ!$D$40*単価マスタ!$AD$40+H16*単価マスタ!$D$41*単価マスタ!$AD$41+H16*単価マスタ!$D$42*単価マスタ!$AD$42+H16*単価マスタ!$D$43*単価マスタ!$AD$43+H16*単価マスタ!$D$44*単価マスタ!$AD$44+H16*単価マスタ!$D$45*単価マスタ!$AD$45+H16*単価マスタ!$D$46*単価マスタ!$AD$46</f>
        <v>421.77914110429452</v>
      </c>
      <c r="J16" s="57">
        <f t="shared" si="7"/>
        <v>0.42177914110429454</v>
      </c>
      <c r="K16" s="38">
        <v>0.06</v>
      </c>
      <c r="L16" s="38">
        <v>0.06</v>
      </c>
      <c r="M16" s="38">
        <v>0.06</v>
      </c>
      <c r="N16" s="58">
        <f t="shared" si="3"/>
        <v>862.85714285714289</v>
      </c>
      <c r="O16" s="145">
        <f>N16*単価マスタ!$D$61*単価マスタ!$AD$61+N16*単価マスタ!$D$62*単価マスタ!$AD$62+N16*単価マスタ!$D$63*単価マスタ!$AD$63+N16*単価マスタ!$D$64*単価マスタ!$AD$64+N16*単価マスタ!$D$65*単価マスタ!$AD$65+N16*単価マスタ!$D$66*単価マスタ!$AD$66+N16*単価マスタ!$D$67*単価マスタ!$AD$67+N16*単価マスタ!$D$68*単価マスタ!$AD$68+N16*単価マスタ!$D$69*単価マスタ!$AD$69+N16*単価マスタ!$D$70*単価マスタ!$AD$70+N16*単価マスタ!$D$71*単価マスタ!$AD$71+N16*単価マスタ!$D$72*単価マスタ!$AD$72+N16*単価マスタ!$D$73*単価マスタ!$AD$73+N16*単価マスタ!$D$74*単価マスタ!$AD$74</f>
        <v>211.33696660482377</v>
      </c>
      <c r="P16" s="57">
        <f t="shared" si="1"/>
        <v>0.24492694805194806</v>
      </c>
    </row>
    <row r="17" spans="1:17" ht="15" customHeight="1" x14ac:dyDescent="0.15">
      <c r="A17" s="143" t="s">
        <v>249</v>
      </c>
      <c r="B17" s="38">
        <v>0.02</v>
      </c>
      <c r="C17" s="38">
        <v>0.02</v>
      </c>
      <c r="D17" s="38">
        <v>0.02</v>
      </c>
      <c r="E17" s="26">
        <v>2000</v>
      </c>
      <c r="F17" s="145">
        <f>E17*単価マスタ!$D$5*単価マスタ!$AF$5+E17*単価マスタ!$D$6*単価マスタ!$AF$6+E17*単価マスタ!$D$7*単価マスタ!$AF$7+E17*単価マスタ!$D$8*単価マスタ!$AF$8+E17*単価マスタ!$D$9*単価マスタ!$AF$9+E17*単価マスタ!$D$10*単価マスタ!$AF$10+E17*単価マスタ!$D$11*単価マスタ!$AF$11+E17*単価マスタ!$D$12*単価マスタ!$AF$12+E17*単価マスタ!$D$13*単価マスタ!$AF$13+E17*単価マスタ!$D$14*単価マスタ!$AF$14+E17*単価マスタ!$D$15*単価マスタ!$AF$15+E17*単価マスタ!$D$16*単価マスタ!$AF$16+E17*単価マスタ!$D$17*単価マスタ!$AF$17+E17*単価マスタ!$D$18*単価マスタ!$AF$18+E17*単価マスタ!$D$19*単価マスタ!$AF$19+E17*単価マスタ!$D$20*単価マスタ!$AF$20+E17*単価マスタ!$D$21*単価マスタ!$AF$21+E17*単価マスタ!$D$22*単価マスタ!$AF$22+E17*単価マスタ!$D$23*単価マスタ!$AF$23+E17*単価マスタ!$D$24*単価マスタ!$AF$24</f>
        <v>761.67979002624668</v>
      </c>
      <c r="G17" s="57">
        <f t="shared" si="6"/>
        <v>0.38083989501312332</v>
      </c>
      <c r="H17" s="26">
        <v>1000</v>
      </c>
      <c r="I17" s="145">
        <f>H17*単価マスタ!$D$30*単価マスタ!$AF$30+H17*単価マスタ!$D$31*単価マスタ!$AF$31+H17*単価マスタ!$D$32*単価マスタ!$AF$32+H17*単価マスタ!$D$33*単価マスタ!$AF$33+H17*単価マスタ!$D$34*単価マスタ!$AF$34+H17*単価マスタ!$D$35*単価マスタ!$AF$35+H17*単価マスタ!$D$36*単価マスタ!$AF$36+H17*単価マスタ!$D$37*単価マスタ!$AF$37+H17*単価マスタ!$D$38*単価マスタ!$AF$38+H17*単価マスタ!$D$39*単価マスタ!$AF$39+H17*単価マスタ!$D$40*単価マスタ!$AF$40+H17*単価マスタ!$D$41*単価マスタ!$AF$41+H17*単価マスタ!$D$42*単価マスタ!$AF$42+H17*単価マスタ!$D$43*単価マスタ!$AF$43+H17*単価マスタ!$D$44*単価マスタ!$AF$44+H17*単価マスタ!$D$45*単価マスタ!$AF$45+H17*単価マスタ!$D$46*単価マスタ!$AF$46</f>
        <v>440.50279329608941</v>
      </c>
      <c r="J17" s="57">
        <f t="shared" si="7"/>
        <v>0.44050279329608943</v>
      </c>
      <c r="K17" s="38">
        <v>0.02</v>
      </c>
      <c r="L17" s="38">
        <v>0.02</v>
      </c>
      <c r="M17" s="38">
        <v>0.02</v>
      </c>
      <c r="N17" s="58">
        <f t="shared" si="3"/>
        <v>862.85714285714289</v>
      </c>
      <c r="O17" s="145">
        <f>N17*単価マスタ!$D$61*単価マスタ!$AF$61+N17*単価マスタ!$D$62*単価マスタ!$AF$62+N17*単価マスタ!$D$63*単価マスタ!$AF$63+N17*単価マスタ!$D$64*単価マスタ!$AF$64+N17*単価マスタ!$D$65*単価マスタ!$AF$65+N17*単価マスタ!$D$66*単価マスタ!$AF$66+N17*単価マスタ!$D$67*単価マスタ!$AF$67+N17*単価マスタ!$D$68*単価マスタ!$AF$68+N17*単価マスタ!$D$69*単価マスタ!$AF$69+N17*単価マスタ!$D$70*単価マスタ!$AF$70+N17*単価マスタ!$D$71*単価マスタ!$AF$71+N17*単価マスタ!$D$72*単価マスタ!$AF$72+N17*単価マスタ!$D$73*単価マスタ!$AF$73+N17*単価マスタ!$D$74*単価マスタ!$AF$74</f>
        <v>217.57603156337328</v>
      </c>
      <c r="P17" s="57">
        <f t="shared" si="1"/>
        <v>0.2521576524741081</v>
      </c>
    </row>
    <row r="18" spans="1:17" ht="15" customHeight="1" x14ac:dyDescent="0.15">
      <c r="A18" s="143" t="s">
        <v>250</v>
      </c>
      <c r="B18" s="38">
        <v>0.02</v>
      </c>
      <c r="C18" s="38">
        <v>0.02</v>
      </c>
      <c r="D18" s="38">
        <v>0.02</v>
      </c>
      <c r="E18" s="26">
        <v>2000</v>
      </c>
      <c r="F18" s="145">
        <f>E18*単価マスタ!$D$5*単価マスタ!$AH$5+E18*単価マスタ!$D$6*単価マスタ!$AH$6+E18*単価マスタ!$D$7*単価マスタ!$AH$7+E18*単価マスタ!$D$8*単価マスタ!$AH$8+E18*単価マスタ!$D$9*単価マスタ!$AH$9+E18*単価マスタ!$D$10*単価マスタ!$AH$10+E18*単価マスタ!$D$11*単価マスタ!$AH$11+E18*単価マスタ!$D$12*単価マスタ!$AH$12+E18*単価マスタ!$D$13*単価マスタ!$AH$13+E18*単価マスタ!$D$14*単価マスタ!$AH$14+E18*単価マスタ!$D$15*単価マスタ!$AH$15+E18*単価マスタ!$D$16*単価マスタ!$AH$16+E18*単価マスタ!$D$17*単価マスタ!$AH$17+E18*単価マスタ!$D$18*単価マスタ!$AH$18+E18*単価マスタ!$D$19*単価マスタ!$AH$19+E18*単価マスタ!$D$20*単価マスタ!$AH$20+E18*単価マスタ!$D$21*単価マスタ!$AH$21+E18*単価マスタ!$D$22*単価マスタ!$AH$22+E18*単価マスタ!$D$23*単価マスタ!$AH$23+E18*単価マスタ!$D$24*単価マスタ!$AH$24</f>
        <v>786.77248677248667</v>
      </c>
      <c r="G18" s="57">
        <f t="shared" ref="G18" si="8">F18/E18</f>
        <v>0.39338624338624334</v>
      </c>
      <c r="H18" s="26">
        <v>1000</v>
      </c>
      <c r="I18" s="145">
        <f>H18*単価マスタ!$D$30*単価マスタ!$AH$30+H18*単価マスタ!$D$31*単価マスタ!$AH$31+H18*単価マスタ!$D$32*単価マスタ!$AH$32+H18*単価マスタ!$D$33*単価マスタ!$AH$33+H18*単価マスタ!$D$34*単価マスタ!$AH$34+H18*単価マスタ!$D$35*単価マスタ!$AH$35+H18*単価マスタ!$D$36*単価マスタ!$AH$36+H18*単価マスタ!$D$37*単価マスタ!$AH$37+H18*単価マスタ!$D$38*単価マスタ!$AH$38+H18*単価マスタ!$D$39*単価マスタ!$AH$39+H18*単価マスタ!$D$40*単価マスタ!$AH$40+H18*単価マスタ!$D$41*単価マスタ!$AH$41+H18*単価マスタ!$D$42*単価マスタ!$AH$42+H18*単価マスタ!$D$43*単価マスタ!$AH$43+H18*単価マスタ!$D$44*単価マスタ!$AH$44+H18*単価マスタ!$D$45*単価マスタ!$AH$45+H18*単価マスタ!$D$46*単価マスタ!$AH$46</f>
        <v>504.0322580645161</v>
      </c>
      <c r="J18" s="57">
        <f t="shared" ref="J18" si="9">I18/H18</f>
        <v>0.50403225806451613</v>
      </c>
      <c r="K18" s="38">
        <v>0.02</v>
      </c>
      <c r="L18" s="38">
        <v>0.02</v>
      </c>
      <c r="M18" s="38">
        <v>0.02</v>
      </c>
      <c r="N18" s="58">
        <f t="shared" si="3"/>
        <v>862.85714285714289</v>
      </c>
      <c r="O18" s="145">
        <f>N18*単価マスタ!$D$61*単価マスタ!$AH$61+N18*単価マスタ!$D$62*単価マスタ!$AH$62+N18*単価マスタ!$D$63*単価マスタ!$AH$63+N18*単価マスタ!$D$64*単価マスタ!$AH$64+N18*単価マスタ!$D$65*単価マスタ!$AH$65+N18*単価マスタ!$D$66*単価マスタ!$AH$66+N18*単価マスタ!$D$67*単価マスタ!$AH$67+N18*単価マスタ!$D$68*単価マスタ!$AH$68+N18*単価マスタ!$D$69*単価マスタ!$AH$69+N18*単価マスタ!$D$70*単価マスタ!$AH$70+N18*単価マスタ!$D$71*単価マスタ!$AH$71+N18*単価マスタ!$D$72*単価マスタ!$AH$72+N18*単価マスタ!$D$73*単価マスタ!$AH$73+N18*単価マスタ!$D$74*単価マスタ!$AH$74</f>
        <v>218.0747955747955</v>
      </c>
      <c r="P18" s="57">
        <f t="shared" si="1"/>
        <v>0.25273569023569015</v>
      </c>
    </row>
    <row r="19" spans="1:17" ht="15" customHeight="1" x14ac:dyDescent="0.15">
      <c r="A19" s="25" t="s">
        <v>63</v>
      </c>
      <c r="B19" s="38">
        <v>0.1</v>
      </c>
      <c r="C19" s="38">
        <v>0.1</v>
      </c>
      <c r="D19" s="38">
        <v>0.1</v>
      </c>
      <c r="E19" s="26">
        <v>3000</v>
      </c>
      <c r="F19" s="59">
        <v>1200</v>
      </c>
      <c r="G19" s="57">
        <f t="shared" si="2"/>
        <v>0.4</v>
      </c>
      <c r="H19" s="26">
        <v>1500</v>
      </c>
      <c r="I19" s="60">
        <v>1300</v>
      </c>
      <c r="J19" s="57">
        <f t="shared" si="0"/>
        <v>0.8666666666666667</v>
      </c>
      <c r="K19" s="38">
        <v>0</v>
      </c>
      <c r="L19" s="38">
        <v>0</v>
      </c>
      <c r="M19" s="38">
        <v>0</v>
      </c>
      <c r="N19" s="58"/>
      <c r="O19" s="61"/>
      <c r="P19" s="57"/>
    </row>
    <row r="20" spans="1:17" ht="15" customHeight="1" x14ac:dyDescent="0.15">
      <c r="A20" s="29" t="s">
        <v>19</v>
      </c>
      <c r="B20" s="62">
        <f>SUM(B5:B19)</f>
        <v>1.0000000000000002</v>
      </c>
      <c r="C20" s="62">
        <f>SUM(C5:C19)</f>
        <v>1.0000000000000002</v>
      </c>
      <c r="D20" s="62">
        <f>SUM(D5:D19)</f>
        <v>1.0000000000000002</v>
      </c>
      <c r="E20" s="62"/>
      <c r="F20" s="62"/>
      <c r="G20" s="31"/>
      <c r="H20" s="62"/>
      <c r="I20" s="62"/>
      <c r="J20" s="31"/>
      <c r="K20" s="62">
        <f>SUM(K5:K19)</f>
        <v>1.0000000000000002</v>
      </c>
      <c r="L20" s="62">
        <f>SUM(L5:L19)</f>
        <v>1.0000000000000002</v>
      </c>
      <c r="M20" s="62">
        <f>SUM(M5:M19)</f>
        <v>1.0000000000000002</v>
      </c>
      <c r="N20" s="29"/>
      <c r="O20" s="29"/>
      <c r="P20" s="29"/>
    </row>
    <row r="21" spans="1:17" ht="15" customHeight="1" x14ac:dyDescent="0.15"/>
    <row r="22" spans="1:17" ht="15" customHeight="1" x14ac:dyDescent="0.15">
      <c r="A22" s="156" t="s">
        <v>89</v>
      </c>
      <c r="B22" s="156"/>
      <c r="C22" s="156"/>
      <c r="D22" s="156"/>
      <c r="E22" s="156"/>
      <c r="F22" s="156"/>
      <c r="G22" s="156"/>
      <c r="H22" s="156"/>
      <c r="I22" s="156"/>
      <c r="J22" s="156"/>
      <c r="K22" s="156"/>
      <c r="L22" s="156"/>
      <c r="M22" s="156"/>
      <c r="N22" s="156"/>
      <c r="O22" s="156"/>
    </row>
    <row r="23" spans="1:17" ht="15" customHeight="1" x14ac:dyDescent="0.15">
      <c r="A23" s="36"/>
    </row>
    <row r="24" spans="1:17" ht="15" customHeight="1" x14ac:dyDescent="0.15">
      <c r="A24" s="160"/>
      <c r="B24" s="161" t="s">
        <v>53</v>
      </c>
      <c r="C24" s="159" t="s">
        <v>209</v>
      </c>
      <c r="D24" s="159"/>
      <c r="E24" s="159"/>
      <c r="F24" s="159"/>
      <c r="G24" s="159"/>
      <c r="H24" s="159"/>
      <c r="I24" s="164" t="s">
        <v>54</v>
      </c>
      <c r="J24" s="158" t="s">
        <v>115</v>
      </c>
      <c r="K24" s="158"/>
      <c r="L24" s="158"/>
      <c r="M24" s="158"/>
      <c r="N24" s="158"/>
      <c r="O24" s="158"/>
      <c r="P24" s="54"/>
      <c r="Q24" s="10"/>
    </row>
    <row r="25" spans="1:17" ht="15" customHeight="1" x14ac:dyDescent="0.15">
      <c r="A25" s="160"/>
      <c r="B25" s="161"/>
      <c r="C25" s="159" t="s">
        <v>76</v>
      </c>
      <c r="D25" s="159"/>
      <c r="E25" s="159"/>
      <c r="F25" s="159" t="s">
        <v>77</v>
      </c>
      <c r="G25" s="159"/>
      <c r="H25" s="159"/>
      <c r="I25" s="164"/>
      <c r="J25" s="158" t="s">
        <v>76</v>
      </c>
      <c r="K25" s="158"/>
      <c r="L25" s="158"/>
      <c r="M25" s="158" t="s">
        <v>77</v>
      </c>
      <c r="N25" s="158"/>
      <c r="O25" s="158"/>
      <c r="P25" s="54"/>
      <c r="Q25" s="10"/>
    </row>
    <row r="26" spans="1:17" ht="15" customHeight="1" x14ac:dyDescent="0.15">
      <c r="A26" s="160"/>
      <c r="B26" s="159"/>
      <c r="C26" s="34" t="s">
        <v>52</v>
      </c>
      <c r="D26" s="34" t="s">
        <v>70</v>
      </c>
      <c r="E26" s="34" t="s">
        <v>69</v>
      </c>
      <c r="F26" s="34" t="s">
        <v>52</v>
      </c>
      <c r="G26" s="34" t="s">
        <v>70</v>
      </c>
      <c r="H26" s="34" t="s">
        <v>69</v>
      </c>
      <c r="I26" s="164"/>
      <c r="J26" s="74" t="s">
        <v>52</v>
      </c>
      <c r="K26" s="74" t="s">
        <v>70</v>
      </c>
      <c r="L26" s="74" t="s">
        <v>69</v>
      </c>
      <c r="M26" s="74" t="s">
        <v>52</v>
      </c>
      <c r="N26" s="74" t="s">
        <v>70</v>
      </c>
      <c r="O26" s="74" t="s">
        <v>69</v>
      </c>
      <c r="P26" s="17"/>
      <c r="Q26" s="17"/>
    </row>
    <row r="27" spans="1:17" ht="15" customHeight="1" x14ac:dyDescent="0.15">
      <c r="A27" s="21" t="s">
        <v>47</v>
      </c>
      <c r="B27" s="68">
        <v>6</v>
      </c>
      <c r="C27" s="69">
        <v>0.5</v>
      </c>
      <c r="D27" s="69">
        <v>0.5</v>
      </c>
      <c r="E27" s="69">
        <v>0</v>
      </c>
      <c r="F27" s="69">
        <v>1</v>
      </c>
      <c r="G27" s="69">
        <v>1</v>
      </c>
      <c r="H27" s="69">
        <v>0</v>
      </c>
      <c r="I27" s="68">
        <v>6</v>
      </c>
      <c r="J27" s="69">
        <v>1</v>
      </c>
      <c r="K27" s="69">
        <v>1</v>
      </c>
      <c r="L27" s="69">
        <v>0</v>
      </c>
      <c r="M27" s="69">
        <v>2</v>
      </c>
      <c r="N27" s="69">
        <v>2</v>
      </c>
      <c r="O27" s="69">
        <v>0</v>
      </c>
      <c r="P27" s="55"/>
      <c r="Q27" s="55"/>
    </row>
    <row r="28" spans="1:17" ht="15" customHeight="1" x14ac:dyDescent="0.15">
      <c r="A28" s="25" t="s">
        <v>48</v>
      </c>
      <c r="B28" s="59">
        <v>0</v>
      </c>
      <c r="C28" s="70"/>
      <c r="D28" s="70"/>
      <c r="E28" s="70"/>
      <c r="F28" s="70"/>
      <c r="G28" s="70"/>
      <c r="H28" s="70"/>
      <c r="I28" s="59">
        <v>0</v>
      </c>
      <c r="J28" s="70"/>
      <c r="K28" s="70"/>
      <c r="L28" s="70"/>
      <c r="M28" s="70"/>
      <c r="N28" s="70"/>
      <c r="O28" s="70"/>
      <c r="P28" s="55"/>
      <c r="Q28" s="10"/>
    </row>
    <row r="29" spans="1:17" ht="15" customHeight="1" x14ac:dyDescent="0.15">
      <c r="A29" s="25" t="s">
        <v>49</v>
      </c>
      <c r="B29" s="59">
        <v>16</v>
      </c>
      <c r="C29" s="70">
        <v>0.8</v>
      </c>
      <c r="D29" s="70">
        <v>1</v>
      </c>
      <c r="E29" s="70">
        <v>0</v>
      </c>
      <c r="F29" s="70">
        <v>1</v>
      </c>
      <c r="G29" s="70">
        <v>1</v>
      </c>
      <c r="H29" s="70">
        <v>0</v>
      </c>
      <c r="I29" s="59">
        <v>16</v>
      </c>
      <c r="J29" s="70">
        <v>1</v>
      </c>
      <c r="K29" s="70">
        <v>2</v>
      </c>
      <c r="L29" s="70">
        <v>0</v>
      </c>
      <c r="M29" s="70">
        <v>2</v>
      </c>
      <c r="N29" s="70">
        <v>2</v>
      </c>
      <c r="O29" s="70">
        <v>0</v>
      </c>
      <c r="P29" s="55"/>
      <c r="Q29" s="10"/>
    </row>
    <row r="30" spans="1:17" ht="15" customHeight="1" x14ac:dyDescent="0.15">
      <c r="A30" s="25" t="s">
        <v>50</v>
      </c>
      <c r="B30" s="59">
        <v>0</v>
      </c>
      <c r="C30" s="70"/>
      <c r="D30" s="70"/>
      <c r="E30" s="70"/>
      <c r="F30" s="70"/>
      <c r="G30" s="70"/>
      <c r="H30" s="70"/>
      <c r="I30" s="59">
        <v>0</v>
      </c>
      <c r="J30" s="70"/>
      <c r="K30" s="70"/>
      <c r="L30" s="70"/>
      <c r="M30" s="70"/>
      <c r="N30" s="70"/>
      <c r="O30" s="70"/>
      <c r="P30" s="55"/>
      <c r="Q30" s="55"/>
    </row>
    <row r="31" spans="1:17" ht="15" customHeight="1" x14ac:dyDescent="0.15">
      <c r="A31" s="75" t="s">
        <v>51</v>
      </c>
      <c r="B31" s="76">
        <v>0</v>
      </c>
      <c r="C31" s="77"/>
      <c r="D31" s="77"/>
      <c r="E31" s="77"/>
      <c r="F31" s="77"/>
      <c r="G31" s="77"/>
      <c r="H31" s="77"/>
      <c r="I31" s="76">
        <v>0</v>
      </c>
      <c r="J31" s="77"/>
      <c r="K31" s="77"/>
      <c r="L31" s="77"/>
      <c r="M31" s="77"/>
      <c r="N31" s="77"/>
      <c r="O31" s="77"/>
      <c r="P31" s="55"/>
      <c r="Q31" s="10"/>
    </row>
    <row r="32" spans="1:17" ht="15" customHeight="1" x14ac:dyDescent="0.15">
      <c r="A32" s="21" t="s">
        <v>91</v>
      </c>
      <c r="B32" s="78"/>
      <c r="C32" s="83">
        <f>B27*C27+B28*C28+B29*C29+B30*C30+B31*C31</f>
        <v>15.8</v>
      </c>
      <c r="D32" s="83">
        <f>B27*D27+B28*D28+B29*D29+B30*D30+B31*D31</f>
        <v>19</v>
      </c>
      <c r="E32" s="83">
        <f>B27*E27+B28*E28+B29*E29+B30*E30+B31*E31</f>
        <v>0</v>
      </c>
      <c r="F32" s="83">
        <f>B27*F27+B28*F28+B29*F29+B30*F30+B31*F31</f>
        <v>22</v>
      </c>
      <c r="G32" s="83">
        <f>B27*G27+B28*G28+B29*G29+B30*G30+B31*G31</f>
        <v>22</v>
      </c>
      <c r="H32" s="83">
        <f>B27*H27+B28*H28+B29*H29+B30*H30+B31*H31</f>
        <v>0</v>
      </c>
      <c r="I32" s="84"/>
      <c r="J32" s="83">
        <f>I27*J27+I28*J28+I29*J29+I30*J30+I31*J31</f>
        <v>22</v>
      </c>
      <c r="K32" s="83">
        <f>I27*K27+I28*K28+I29*K29+I30*K30+I31*K31</f>
        <v>38</v>
      </c>
      <c r="L32" s="83">
        <f>I27*L27+I28*L28+I29*L29+I30*L30+I31*L31</f>
        <v>0</v>
      </c>
      <c r="M32" s="83">
        <f>I27*M27+I28*M28+I29*M29+I30*M30+I31*M31</f>
        <v>44</v>
      </c>
      <c r="N32" s="83">
        <f>I27*N27+I28*N28+I29*N29+I30*N30+I31*N31</f>
        <v>44</v>
      </c>
      <c r="O32" s="83">
        <f>I27*O27+I28*O28+I29*O29+I30*O30+I31*O31</f>
        <v>0</v>
      </c>
      <c r="P32" s="55"/>
      <c r="Q32" s="55"/>
    </row>
    <row r="33" spans="1:17" ht="15" customHeight="1" x14ac:dyDescent="0.15">
      <c r="A33" s="147" t="s">
        <v>237</v>
      </c>
      <c r="B33" s="63"/>
      <c r="C33" s="73">
        <f t="shared" ref="C33:C47" si="10">$C$32*B5</f>
        <v>0.316</v>
      </c>
      <c r="D33" s="73">
        <f t="shared" ref="D33:D47" si="11">$D$32*C5</f>
        <v>0.38</v>
      </c>
      <c r="E33" s="73">
        <f t="shared" ref="E33:E47" si="12">$E$32*D5</f>
        <v>0</v>
      </c>
      <c r="F33" s="73">
        <f t="shared" ref="F33:F47" si="13">$F$32*K5</f>
        <v>0</v>
      </c>
      <c r="G33" s="73">
        <f t="shared" ref="G33:G47" si="14">$G$32*L5</f>
        <v>0</v>
      </c>
      <c r="H33" s="73">
        <f t="shared" ref="H33:H47" si="15">$H$32*M5</f>
        <v>0</v>
      </c>
      <c r="I33" s="73"/>
      <c r="J33" s="73">
        <f t="shared" ref="J33:J47" si="16">$J$32*B5</f>
        <v>0.44</v>
      </c>
      <c r="K33" s="73">
        <f t="shared" ref="K33:K47" si="17">$K$32*C5</f>
        <v>0.76</v>
      </c>
      <c r="L33" s="73">
        <f t="shared" ref="L33:L47" si="18">$L$32*D5</f>
        <v>0</v>
      </c>
      <c r="M33" s="73">
        <f t="shared" ref="M33:M47" si="19">$M$32*K5</f>
        <v>0</v>
      </c>
      <c r="N33" s="73">
        <f t="shared" ref="N33:N47" si="20">$N$32*L5</f>
        <v>0</v>
      </c>
      <c r="O33" s="73">
        <f t="shared" ref="O33:O47" si="21">$O$32*M5</f>
        <v>0</v>
      </c>
      <c r="P33" s="56"/>
      <c r="Q33" s="56"/>
    </row>
    <row r="34" spans="1:17" ht="15" customHeight="1" x14ac:dyDescent="0.15">
      <c r="A34" s="148" t="s">
        <v>238</v>
      </c>
      <c r="B34" s="25"/>
      <c r="C34" s="71">
        <f t="shared" si="10"/>
        <v>0.316</v>
      </c>
      <c r="D34" s="71">
        <f t="shared" si="11"/>
        <v>0.38</v>
      </c>
      <c r="E34" s="71">
        <f t="shared" si="12"/>
        <v>0</v>
      </c>
      <c r="F34" s="71">
        <f t="shared" si="13"/>
        <v>0</v>
      </c>
      <c r="G34" s="71">
        <f t="shared" si="14"/>
        <v>0</v>
      </c>
      <c r="H34" s="71">
        <f t="shared" si="15"/>
        <v>0</v>
      </c>
      <c r="I34" s="71"/>
      <c r="J34" s="71">
        <f t="shared" si="16"/>
        <v>0.44</v>
      </c>
      <c r="K34" s="71">
        <f t="shared" si="17"/>
        <v>0.76</v>
      </c>
      <c r="L34" s="71">
        <f t="shared" si="18"/>
        <v>0</v>
      </c>
      <c r="M34" s="71">
        <f t="shared" si="19"/>
        <v>0</v>
      </c>
      <c r="N34" s="71">
        <f t="shared" si="20"/>
        <v>0</v>
      </c>
      <c r="O34" s="71">
        <f t="shared" si="21"/>
        <v>0</v>
      </c>
      <c r="P34" s="56"/>
      <c r="Q34" s="56"/>
    </row>
    <row r="35" spans="1:17" ht="15" customHeight="1" x14ac:dyDescent="0.15">
      <c r="A35" s="143" t="s">
        <v>239</v>
      </c>
      <c r="B35" s="25"/>
      <c r="C35" s="71">
        <f t="shared" si="10"/>
        <v>1.58</v>
      </c>
      <c r="D35" s="71">
        <f t="shared" si="11"/>
        <v>1.9000000000000001</v>
      </c>
      <c r="E35" s="71">
        <f t="shared" si="12"/>
        <v>0</v>
      </c>
      <c r="F35" s="71">
        <f t="shared" si="13"/>
        <v>2.2000000000000002</v>
      </c>
      <c r="G35" s="71">
        <f t="shared" si="14"/>
        <v>2.2000000000000002</v>
      </c>
      <c r="H35" s="71">
        <f t="shared" si="15"/>
        <v>0</v>
      </c>
      <c r="I35" s="71"/>
      <c r="J35" s="71">
        <f t="shared" si="16"/>
        <v>2.2000000000000002</v>
      </c>
      <c r="K35" s="71">
        <f t="shared" si="17"/>
        <v>3.8000000000000003</v>
      </c>
      <c r="L35" s="71">
        <f t="shared" si="18"/>
        <v>0</v>
      </c>
      <c r="M35" s="71">
        <f t="shared" si="19"/>
        <v>4.4000000000000004</v>
      </c>
      <c r="N35" s="71">
        <f t="shared" si="20"/>
        <v>4.4000000000000004</v>
      </c>
      <c r="O35" s="71">
        <f t="shared" si="21"/>
        <v>0</v>
      </c>
      <c r="P35" s="56"/>
      <c r="Q35" s="56"/>
    </row>
    <row r="36" spans="1:17" ht="15" customHeight="1" x14ac:dyDescent="0.15">
      <c r="A36" s="143" t="s">
        <v>240</v>
      </c>
      <c r="B36" s="25"/>
      <c r="C36" s="71">
        <f t="shared" si="10"/>
        <v>1.58</v>
      </c>
      <c r="D36" s="71">
        <f t="shared" si="11"/>
        <v>1.9000000000000001</v>
      </c>
      <c r="E36" s="71">
        <f t="shared" si="12"/>
        <v>0</v>
      </c>
      <c r="F36" s="71">
        <f t="shared" si="13"/>
        <v>2.2000000000000002</v>
      </c>
      <c r="G36" s="71">
        <f t="shared" si="14"/>
        <v>2.2000000000000002</v>
      </c>
      <c r="H36" s="71">
        <f t="shared" si="15"/>
        <v>0</v>
      </c>
      <c r="I36" s="71"/>
      <c r="J36" s="71">
        <f t="shared" si="16"/>
        <v>2.2000000000000002</v>
      </c>
      <c r="K36" s="71">
        <f t="shared" si="17"/>
        <v>3.8000000000000003</v>
      </c>
      <c r="L36" s="71">
        <f t="shared" si="18"/>
        <v>0</v>
      </c>
      <c r="M36" s="71">
        <f t="shared" si="19"/>
        <v>4.4000000000000004</v>
      </c>
      <c r="N36" s="71">
        <f t="shared" si="20"/>
        <v>4.4000000000000004</v>
      </c>
      <c r="O36" s="71">
        <f t="shared" si="21"/>
        <v>0</v>
      </c>
      <c r="P36" s="56"/>
      <c r="Q36" s="56"/>
    </row>
    <row r="37" spans="1:17" ht="15" customHeight="1" x14ac:dyDescent="0.15">
      <c r="A37" s="143" t="s">
        <v>241</v>
      </c>
      <c r="B37" s="25"/>
      <c r="C37" s="71">
        <f t="shared" si="10"/>
        <v>1.58</v>
      </c>
      <c r="D37" s="71">
        <f t="shared" si="11"/>
        <v>1.9000000000000001</v>
      </c>
      <c r="E37" s="71">
        <f t="shared" si="12"/>
        <v>0</v>
      </c>
      <c r="F37" s="71">
        <f t="shared" si="13"/>
        <v>2.2000000000000002</v>
      </c>
      <c r="G37" s="71">
        <f t="shared" si="14"/>
        <v>2.2000000000000002</v>
      </c>
      <c r="H37" s="71">
        <f t="shared" si="15"/>
        <v>0</v>
      </c>
      <c r="I37" s="71"/>
      <c r="J37" s="71">
        <f t="shared" si="16"/>
        <v>2.2000000000000002</v>
      </c>
      <c r="K37" s="71">
        <f t="shared" si="17"/>
        <v>3.8000000000000003</v>
      </c>
      <c r="L37" s="71">
        <f t="shared" si="18"/>
        <v>0</v>
      </c>
      <c r="M37" s="71">
        <f t="shared" si="19"/>
        <v>4.4000000000000004</v>
      </c>
      <c r="N37" s="71">
        <f t="shared" si="20"/>
        <v>4.4000000000000004</v>
      </c>
      <c r="O37" s="71">
        <f t="shared" si="21"/>
        <v>0</v>
      </c>
      <c r="P37" s="56"/>
      <c r="Q37" s="56"/>
    </row>
    <row r="38" spans="1:17" ht="15" customHeight="1" x14ac:dyDescent="0.15">
      <c r="A38" s="143" t="s">
        <v>242</v>
      </c>
      <c r="B38" s="25"/>
      <c r="C38" s="71">
        <f t="shared" si="10"/>
        <v>1.58</v>
      </c>
      <c r="D38" s="71">
        <f t="shared" si="11"/>
        <v>1.9000000000000001</v>
      </c>
      <c r="E38" s="71">
        <f t="shared" si="12"/>
        <v>0</v>
      </c>
      <c r="F38" s="71">
        <f t="shared" si="13"/>
        <v>2.2000000000000002</v>
      </c>
      <c r="G38" s="71">
        <f t="shared" si="14"/>
        <v>2.2000000000000002</v>
      </c>
      <c r="H38" s="71">
        <f t="shared" si="15"/>
        <v>0</v>
      </c>
      <c r="I38" s="71"/>
      <c r="J38" s="71">
        <f t="shared" si="16"/>
        <v>2.2000000000000002</v>
      </c>
      <c r="K38" s="71">
        <f t="shared" si="17"/>
        <v>3.8000000000000003</v>
      </c>
      <c r="L38" s="71">
        <f t="shared" si="18"/>
        <v>0</v>
      </c>
      <c r="M38" s="71">
        <f t="shared" si="19"/>
        <v>4.4000000000000004</v>
      </c>
      <c r="N38" s="71">
        <f t="shared" si="20"/>
        <v>4.4000000000000004</v>
      </c>
      <c r="O38" s="71">
        <f t="shared" si="21"/>
        <v>0</v>
      </c>
      <c r="P38" s="56"/>
      <c r="Q38" s="56"/>
    </row>
    <row r="39" spans="1:17" ht="15" customHeight="1" x14ac:dyDescent="0.15">
      <c r="A39" s="143" t="s">
        <v>243</v>
      </c>
      <c r="B39" s="25"/>
      <c r="C39" s="71">
        <f t="shared" si="10"/>
        <v>0.79</v>
      </c>
      <c r="D39" s="71">
        <f t="shared" si="11"/>
        <v>0.95000000000000007</v>
      </c>
      <c r="E39" s="71">
        <f t="shared" si="12"/>
        <v>0</v>
      </c>
      <c r="F39" s="71">
        <f t="shared" si="13"/>
        <v>3.3</v>
      </c>
      <c r="G39" s="71">
        <f t="shared" si="14"/>
        <v>3.3</v>
      </c>
      <c r="H39" s="71">
        <f t="shared" si="15"/>
        <v>0</v>
      </c>
      <c r="I39" s="71"/>
      <c r="J39" s="71">
        <f t="shared" si="16"/>
        <v>1.1000000000000001</v>
      </c>
      <c r="K39" s="71">
        <f t="shared" si="17"/>
        <v>1.9000000000000001</v>
      </c>
      <c r="L39" s="71">
        <f t="shared" si="18"/>
        <v>0</v>
      </c>
      <c r="M39" s="71">
        <f t="shared" si="19"/>
        <v>6.6</v>
      </c>
      <c r="N39" s="71">
        <f t="shared" si="20"/>
        <v>6.6</v>
      </c>
      <c r="O39" s="71">
        <f t="shared" si="21"/>
        <v>0</v>
      </c>
      <c r="P39" s="56"/>
      <c r="Q39" s="56"/>
    </row>
    <row r="40" spans="1:17" ht="15" customHeight="1" x14ac:dyDescent="0.15">
      <c r="A40" s="143" t="s">
        <v>244</v>
      </c>
      <c r="B40" s="25"/>
      <c r="C40" s="71">
        <f t="shared" si="10"/>
        <v>0.79</v>
      </c>
      <c r="D40" s="71">
        <f t="shared" si="11"/>
        <v>0.95000000000000007</v>
      </c>
      <c r="E40" s="71">
        <f t="shared" si="12"/>
        <v>0</v>
      </c>
      <c r="F40" s="71">
        <f t="shared" si="13"/>
        <v>3.3</v>
      </c>
      <c r="G40" s="71">
        <f t="shared" si="14"/>
        <v>3.3</v>
      </c>
      <c r="H40" s="71">
        <f t="shared" si="15"/>
        <v>0</v>
      </c>
      <c r="I40" s="71"/>
      <c r="J40" s="71">
        <f t="shared" si="16"/>
        <v>1.1000000000000001</v>
      </c>
      <c r="K40" s="71">
        <f t="shared" si="17"/>
        <v>1.9000000000000001</v>
      </c>
      <c r="L40" s="71">
        <f t="shared" si="18"/>
        <v>0</v>
      </c>
      <c r="M40" s="71">
        <f t="shared" si="19"/>
        <v>6.6</v>
      </c>
      <c r="N40" s="71">
        <f t="shared" si="20"/>
        <v>6.6</v>
      </c>
      <c r="O40" s="71">
        <f t="shared" si="21"/>
        <v>0</v>
      </c>
      <c r="P40" s="56"/>
      <c r="Q40" s="56"/>
    </row>
    <row r="41" spans="1:17" ht="15" customHeight="1" x14ac:dyDescent="0.15">
      <c r="A41" s="143" t="s">
        <v>245</v>
      </c>
      <c r="B41" s="25"/>
      <c r="C41" s="71">
        <f t="shared" si="10"/>
        <v>1.58</v>
      </c>
      <c r="D41" s="71">
        <f t="shared" si="11"/>
        <v>1.9000000000000001</v>
      </c>
      <c r="E41" s="71">
        <f t="shared" si="12"/>
        <v>0</v>
      </c>
      <c r="F41" s="71">
        <f t="shared" si="13"/>
        <v>1.54</v>
      </c>
      <c r="G41" s="71">
        <f t="shared" si="14"/>
        <v>1.54</v>
      </c>
      <c r="H41" s="71">
        <f t="shared" si="15"/>
        <v>0</v>
      </c>
      <c r="I41" s="71"/>
      <c r="J41" s="71">
        <f t="shared" si="16"/>
        <v>2.2000000000000002</v>
      </c>
      <c r="K41" s="71">
        <f t="shared" si="17"/>
        <v>3.8000000000000003</v>
      </c>
      <c r="L41" s="71">
        <f t="shared" si="18"/>
        <v>0</v>
      </c>
      <c r="M41" s="71">
        <f t="shared" si="19"/>
        <v>3.08</v>
      </c>
      <c r="N41" s="71">
        <f t="shared" si="20"/>
        <v>3.08</v>
      </c>
      <c r="O41" s="71">
        <f t="shared" si="21"/>
        <v>0</v>
      </c>
      <c r="P41" s="56"/>
      <c r="Q41" s="56"/>
    </row>
    <row r="42" spans="1:17" ht="15" customHeight="1" x14ac:dyDescent="0.15">
      <c r="A42" s="143" t="s">
        <v>246</v>
      </c>
      <c r="B42" s="25"/>
      <c r="C42" s="71">
        <f t="shared" si="10"/>
        <v>1.58</v>
      </c>
      <c r="D42" s="71">
        <f t="shared" si="11"/>
        <v>1.9000000000000001</v>
      </c>
      <c r="E42" s="71">
        <f t="shared" si="12"/>
        <v>0</v>
      </c>
      <c r="F42" s="71">
        <f t="shared" si="13"/>
        <v>1.54</v>
      </c>
      <c r="G42" s="71">
        <f t="shared" si="14"/>
        <v>1.54</v>
      </c>
      <c r="H42" s="71">
        <f t="shared" si="15"/>
        <v>0</v>
      </c>
      <c r="I42" s="71"/>
      <c r="J42" s="71">
        <f t="shared" si="16"/>
        <v>2.2000000000000002</v>
      </c>
      <c r="K42" s="71">
        <f t="shared" si="17"/>
        <v>3.8000000000000003</v>
      </c>
      <c r="L42" s="71">
        <f t="shared" si="18"/>
        <v>0</v>
      </c>
      <c r="M42" s="71">
        <f t="shared" si="19"/>
        <v>3.08</v>
      </c>
      <c r="N42" s="71">
        <f t="shared" si="20"/>
        <v>3.08</v>
      </c>
      <c r="O42" s="71">
        <f t="shared" si="21"/>
        <v>0</v>
      </c>
      <c r="P42" s="56"/>
      <c r="Q42" s="56"/>
    </row>
    <row r="43" spans="1:17" ht="15" customHeight="1" x14ac:dyDescent="0.15">
      <c r="A43" s="143" t="s">
        <v>247</v>
      </c>
      <c r="B43" s="25"/>
      <c r="C43" s="71">
        <f t="shared" si="10"/>
        <v>0.94799999999999995</v>
      </c>
      <c r="D43" s="71">
        <f t="shared" si="11"/>
        <v>1.1399999999999999</v>
      </c>
      <c r="E43" s="71">
        <f t="shared" si="12"/>
        <v>0</v>
      </c>
      <c r="F43" s="71">
        <f t="shared" si="13"/>
        <v>1.3199999999999998</v>
      </c>
      <c r="G43" s="71">
        <f t="shared" si="14"/>
        <v>1.3199999999999998</v>
      </c>
      <c r="H43" s="71">
        <f t="shared" si="15"/>
        <v>0</v>
      </c>
      <c r="I43" s="71"/>
      <c r="J43" s="71">
        <f t="shared" si="16"/>
        <v>1.3199999999999998</v>
      </c>
      <c r="K43" s="71">
        <f t="shared" si="17"/>
        <v>2.2799999999999998</v>
      </c>
      <c r="L43" s="71">
        <f t="shared" si="18"/>
        <v>0</v>
      </c>
      <c r="M43" s="71">
        <f t="shared" si="19"/>
        <v>2.6399999999999997</v>
      </c>
      <c r="N43" s="71">
        <f t="shared" si="20"/>
        <v>2.6399999999999997</v>
      </c>
      <c r="O43" s="71">
        <f t="shared" si="21"/>
        <v>0</v>
      </c>
      <c r="P43" s="56"/>
      <c r="Q43" s="56"/>
    </row>
    <row r="44" spans="1:17" ht="15" customHeight="1" x14ac:dyDescent="0.15">
      <c r="A44" s="143" t="s">
        <v>248</v>
      </c>
      <c r="B44" s="25"/>
      <c r="C44" s="71">
        <f t="shared" si="10"/>
        <v>0.94799999999999995</v>
      </c>
      <c r="D44" s="71">
        <f t="shared" si="11"/>
        <v>1.1399999999999999</v>
      </c>
      <c r="E44" s="71">
        <f t="shared" si="12"/>
        <v>0</v>
      </c>
      <c r="F44" s="71">
        <f t="shared" si="13"/>
        <v>1.3199999999999998</v>
      </c>
      <c r="G44" s="71">
        <f t="shared" si="14"/>
        <v>1.3199999999999998</v>
      </c>
      <c r="H44" s="71">
        <f t="shared" si="15"/>
        <v>0</v>
      </c>
      <c r="I44" s="71"/>
      <c r="J44" s="71">
        <f t="shared" si="16"/>
        <v>1.3199999999999998</v>
      </c>
      <c r="K44" s="71">
        <f t="shared" si="17"/>
        <v>2.2799999999999998</v>
      </c>
      <c r="L44" s="71">
        <f t="shared" si="18"/>
        <v>0</v>
      </c>
      <c r="M44" s="71">
        <f t="shared" si="19"/>
        <v>2.6399999999999997</v>
      </c>
      <c r="N44" s="71">
        <f t="shared" si="20"/>
        <v>2.6399999999999997</v>
      </c>
      <c r="O44" s="71">
        <f t="shared" si="21"/>
        <v>0</v>
      </c>
      <c r="P44" s="56"/>
      <c r="Q44" s="56"/>
    </row>
    <row r="45" spans="1:17" ht="15" customHeight="1" x14ac:dyDescent="0.15">
      <c r="A45" s="143" t="s">
        <v>249</v>
      </c>
      <c r="B45" s="25"/>
      <c r="C45" s="71">
        <f t="shared" si="10"/>
        <v>0.316</v>
      </c>
      <c r="D45" s="71">
        <f t="shared" si="11"/>
        <v>0.38</v>
      </c>
      <c r="E45" s="71">
        <f t="shared" si="12"/>
        <v>0</v>
      </c>
      <c r="F45" s="71">
        <f t="shared" si="13"/>
        <v>0.44</v>
      </c>
      <c r="G45" s="71">
        <f t="shared" si="14"/>
        <v>0.44</v>
      </c>
      <c r="H45" s="71">
        <f t="shared" si="15"/>
        <v>0</v>
      </c>
      <c r="I45" s="71"/>
      <c r="J45" s="71">
        <f t="shared" si="16"/>
        <v>0.44</v>
      </c>
      <c r="K45" s="71">
        <f t="shared" si="17"/>
        <v>0.76</v>
      </c>
      <c r="L45" s="71">
        <f t="shared" si="18"/>
        <v>0</v>
      </c>
      <c r="M45" s="71">
        <f t="shared" si="19"/>
        <v>0.88</v>
      </c>
      <c r="N45" s="71">
        <f t="shared" si="20"/>
        <v>0.88</v>
      </c>
      <c r="O45" s="71">
        <f t="shared" si="21"/>
        <v>0</v>
      </c>
      <c r="P45" s="56"/>
      <c r="Q45" s="56"/>
    </row>
    <row r="46" spans="1:17" ht="15" customHeight="1" x14ac:dyDescent="0.15">
      <c r="A46" s="143" t="s">
        <v>250</v>
      </c>
      <c r="B46" s="25"/>
      <c r="C46" s="71">
        <f t="shared" si="10"/>
        <v>0.316</v>
      </c>
      <c r="D46" s="71">
        <f t="shared" si="11"/>
        <v>0.38</v>
      </c>
      <c r="E46" s="71">
        <f t="shared" si="12"/>
        <v>0</v>
      </c>
      <c r="F46" s="71">
        <f t="shared" si="13"/>
        <v>0.44</v>
      </c>
      <c r="G46" s="71">
        <f t="shared" si="14"/>
        <v>0.44</v>
      </c>
      <c r="H46" s="71">
        <f t="shared" si="15"/>
        <v>0</v>
      </c>
      <c r="I46" s="71"/>
      <c r="J46" s="71">
        <f t="shared" si="16"/>
        <v>0.44</v>
      </c>
      <c r="K46" s="71">
        <f t="shared" si="17"/>
        <v>0.76</v>
      </c>
      <c r="L46" s="71">
        <f t="shared" si="18"/>
        <v>0</v>
      </c>
      <c r="M46" s="71">
        <f t="shared" si="19"/>
        <v>0.88</v>
      </c>
      <c r="N46" s="71">
        <f t="shared" si="20"/>
        <v>0.88</v>
      </c>
      <c r="O46" s="71">
        <f t="shared" si="21"/>
        <v>0</v>
      </c>
      <c r="P46" s="56"/>
      <c r="Q46" s="56"/>
    </row>
    <row r="47" spans="1:17" ht="15" customHeight="1" x14ac:dyDescent="0.15">
      <c r="A47" s="80" t="s">
        <v>63</v>
      </c>
      <c r="B47" s="25"/>
      <c r="C47" s="71">
        <f t="shared" si="10"/>
        <v>1.58</v>
      </c>
      <c r="D47" s="71">
        <f t="shared" si="11"/>
        <v>1.9000000000000001</v>
      </c>
      <c r="E47" s="71">
        <f t="shared" si="12"/>
        <v>0</v>
      </c>
      <c r="F47" s="71">
        <f t="shared" si="13"/>
        <v>0</v>
      </c>
      <c r="G47" s="71">
        <f t="shared" si="14"/>
        <v>0</v>
      </c>
      <c r="H47" s="71">
        <f t="shared" si="15"/>
        <v>0</v>
      </c>
      <c r="I47" s="71"/>
      <c r="J47" s="71">
        <f t="shared" si="16"/>
        <v>2.2000000000000002</v>
      </c>
      <c r="K47" s="71">
        <f t="shared" si="17"/>
        <v>3.8000000000000003</v>
      </c>
      <c r="L47" s="71">
        <f t="shared" si="18"/>
        <v>0</v>
      </c>
      <c r="M47" s="71">
        <f t="shared" si="19"/>
        <v>0</v>
      </c>
      <c r="N47" s="71">
        <f t="shared" si="20"/>
        <v>0</v>
      </c>
      <c r="O47" s="71">
        <f t="shared" si="21"/>
        <v>0</v>
      </c>
      <c r="P47" s="56"/>
      <c r="Q47" s="56"/>
    </row>
    <row r="48" spans="1:17" ht="15" customHeight="1" x14ac:dyDescent="0.15">
      <c r="A48" s="81" t="s">
        <v>19</v>
      </c>
      <c r="B48" s="29"/>
      <c r="C48" s="72">
        <f>SUM(C33:C47)</f>
        <v>15.800000000000002</v>
      </c>
      <c r="D48" s="72">
        <f t="shared" ref="D48:E48" si="22">SUM(D33:D47)</f>
        <v>18.999999999999996</v>
      </c>
      <c r="E48" s="72">
        <f t="shared" si="22"/>
        <v>0</v>
      </c>
      <c r="F48" s="72">
        <f>SUM(F33:F47)</f>
        <v>22.000000000000004</v>
      </c>
      <c r="G48" s="72">
        <f t="shared" ref="G48" si="23">SUM(G33:G47)</f>
        <v>22.000000000000004</v>
      </c>
      <c r="H48" s="72">
        <f t="shared" ref="H48" si="24">SUM(H33:H47)</f>
        <v>0</v>
      </c>
      <c r="I48" s="72"/>
      <c r="J48" s="72">
        <f>SUM(J33:J47)</f>
        <v>22</v>
      </c>
      <c r="K48" s="72">
        <f t="shared" ref="K48" si="25">SUM(K33:K47)</f>
        <v>37.999999999999993</v>
      </c>
      <c r="L48" s="72">
        <f t="shared" ref="L48" si="26">SUM(L33:L47)</f>
        <v>0</v>
      </c>
      <c r="M48" s="72">
        <f>SUM(M33:M47)</f>
        <v>44.000000000000007</v>
      </c>
      <c r="N48" s="72">
        <f t="shared" ref="N48" si="27">SUM(N33:N47)</f>
        <v>44.000000000000007</v>
      </c>
      <c r="O48" s="72">
        <f t="shared" ref="O48" si="28">SUM(O33:O47)</f>
        <v>0</v>
      </c>
      <c r="P48" s="56"/>
      <c r="Q48" s="56"/>
    </row>
    <row r="49" spans="1:15" x14ac:dyDescent="0.15">
      <c r="A49" s="21" t="s">
        <v>90</v>
      </c>
      <c r="B49" s="78"/>
      <c r="C49" s="78"/>
      <c r="D49" s="78"/>
      <c r="E49" s="78"/>
      <c r="F49" s="78"/>
      <c r="G49" s="78"/>
      <c r="H49" s="78"/>
      <c r="I49" s="79"/>
      <c r="J49" s="78"/>
      <c r="K49" s="78"/>
      <c r="L49" s="78"/>
      <c r="M49" s="78"/>
      <c r="N49" s="78"/>
      <c r="O49" s="78"/>
    </row>
    <row r="50" spans="1:15" x14ac:dyDescent="0.15">
      <c r="A50" s="147" t="s">
        <v>237</v>
      </c>
      <c r="B50" s="63"/>
      <c r="C50" s="82">
        <f t="shared" ref="C50:C63" si="29">C33*(E5+H5)</f>
        <v>1358.8</v>
      </c>
      <c r="D50" s="82">
        <f t="shared" ref="D50:D63" si="30">D33*(E5+H5)</f>
        <v>1634</v>
      </c>
      <c r="E50" s="82">
        <f t="shared" ref="E50:E63" si="31">E33*(E5+H5)</f>
        <v>0</v>
      </c>
      <c r="F50" s="82">
        <f t="shared" ref="F50:F63" si="32">F33*N5</f>
        <v>0</v>
      </c>
      <c r="G50" s="82">
        <f t="shared" ref="G50:G63" si="33">G33*N5</f>
        <v>0</v>
      </c>
      <c r="H50" s="82">
        <f t="shared" ref="H50:H64" si="34">H33*N5</f>
        <v>0</v>
      </c>
      <c r="I50" s="82"/>
      <c r="J50" s="82">
        <f t="shared" ref="J50:J63" si="35">J33*(E5+H5)</f>
        <v>1892</v>
      </c>
      <c r="K50" s="82">
        <f t="shared" ref="K50:K63" si="36">K33*(E5+H5)</f>
        <v>3268</v>
      </c>
      <c r="L50" s="82">
        <f t="shared" ref="L50:L64" si="37">L33*(E5+H5)</f>
        <v>0</v>
      </c>
      <c r="M50" s="82">
        <f t="shared" ref="M50:M63" si="38">M33*N5</f>
        <v>0</v>
      </c>
      <c r="N50" s="82">
        <f t="shared" ref="N50:N63" si="39">N33*N5</f>
        <v>0</v>
      </c>
      <c r="O50" s="82">
        <f t="shared" ref="O50:O63" si="40">O33*N5</f>
        <v>0</v>
      </c>
    </row>
    <row r="51" spans="1:15" x14ac:dyDescent="0.15">
      <c r="A51" s="148" t="s">
        <v>238</v>
      </c>
      <c r="B51" s="25"/>
      <c r="C51" s="82">
        <f t="shared" si="29"/>
        <v>1264</v>
      </c>
      <c r="D51" s="28">
        <f t="shared" si="30"/>
        <v>1520</v>
      </c>
      <c r="E51" s="28">
        <f t="shared" si="31"/>
        <v>0</v>
      </c>
      <c r="F51" s="82">
        <f t="shared" si="32"/>
        <v>0</v>
      </c>
      <c r="G51" s="82">
        <f t="shared" si="33"/>
        <v>0</v>
      </c>
      <c r="H51" s="82">
        <f t="shared" si="34"/>
        <v>0</v>
      </c>
      <c r="I51" s="28"/>
      <c r="J51" s="82">
        <f t="shared" si="35"/>
        <v>1760</v>
      </c>
      <c r="K51" s="82">
        <f t="shared" si="36"/>
        <v>3040</v>
      </c>
      <c r="L51" s="82">
        <f t="shared" si="37"/>
        <v>0</v>
      </c>
      <c r="M51" s="82">
        <f t="shared" si="38"/>
        <v>0</v>
      </c>
      <c r="N51" s="82">
        <f t="shared" si="39"/>
        <v>0</v>
      </c>
      <c r="O51" s="82">
        <f t="shared" si="40"/>
        <v>0</v>
      </c>
    </row>
    <row r="52" spans="1:15" x14ac:dyDescent="0.15">
      <c r="A52" s="143" t="s">
        <v>239</v>
      </c>
      <c r="B52" s="25"/>
      <c r="C52" s="28">
        <f t="shared" si="29"/>
        <v>5530</v>
      </c>
      <c r="D52" s="28">
        <f t="shared" si="30"/>
        <v>6650.0000000000009</v>
      </c>
      <c r="E52" s="28">
        <f t="shared" si="31"/>
        <v>0</v>
      </c>
      <c r="F52" s="82">
        <f t="shared" si="32"/>
        <v>1898.2857142857144</v>
      </c>
      <c r="G52" s="82">
        <f t="shared" si="33"/>
        <v>1898.2857142857144</v>
      </c>
      <c r="H52" s="82">
        <f t="shared" si="34"/>
        <v>0</v>
      </c>
      <c r="I52" s="28"/>
      <c r="J52" s="82">
        <f t="shared" si="35"/>
        <v>7700.0000000000009</v>
      </c>
      <c r="K52" s="82">
        <f t="shared" si="36"/>
        <v>13300.000000000002</v>
      </c>
      <c r="L52" s="82">
        <f t="shared" si="37"/>
        <v>0</v>
      </c>
      <c r="M52" s="82">
        <f t="shared" si="38"/>
        <v>3796.5714285714289</v>
      </c>
      <c r="N52" s="82">
        <f t="shared" si="39"/>
        <v>3796.5714285714289</v>
      </c>
      <c r="O52" s="82">
        <f t="shared" si="40"/>
        <v>0</v>
      </c>
    </row>
    <row r="53" spans="1:15" x14ac:dyDescent="0.15">
      <c r="A53" s="143" t="s">
        <v>240</v>
      </c>
      <c r="B53" s="25"/>
      <c r="C53" s="28">
        <f t="shared" si="29"/>
        <v>4740</v>
      </c>
      <c r="D53" s="28">
        <f t="shared" si="30"/>
        <v>5700</v>
      </c>
      <c r="E53" s="28">
        <f t="shared" si="31"/>
        <v>0</v>
      </c>
      <c r="F53" s="82">
        <f t="shared" si="32"/>
        <v>1898.2857142857144</v>
      </c>
      <c r="G53" s="82">
        <f t="shared" si="33"/>
        <v>1898.2857142857144</v>
      </c>
      <c r="H53" s="82">
        <f t="shared" si="34"/>
        <v>0</v>
      </c>
      <c r="I53" s="28"/>
      <c r="J53" s="82">
        <f t="shared" si="35"/>
        <v>6600.0000000000009</v>
      </c>
      <c r="K53" s="82">
        <f t="shared" si="36"/>
        <v>11400</v>
      </c>
      <c r="L53" s="82">
        <f t="shared" si="37"/>
        <v>0</v>
      </c>
      <c r="M53" s="82">
        <f t="shared" si="38"/>
        <v>3796.5714285714289</v>
      </c>
      <c r="N53" s="82">
        <f t="shared" si="39"/>
        <v>3796.5714285714289</v>
      </c>
      <c r="O53" s="82">
        <f t="shared" si="40"/>
        <v>0</v>
      </c>
    </row>
    <row r="54" spans="1:15" x14ac:dyDescent="0.15">
      <c r="A54" s="143" t="s">
        <v>241</v>
      </c>
      <c r="B54" s="25"/>
      <c r="C54" s="28">
        <f t="shared" si="29"/>
        <v>4740</v>
      </c>
      <c r="D54" s="28">
        <f t="shared" si="30"/>
        <v>5700</v>
      </c>
      <c r="E54" s="28">
        <f t="shared" si="31"/>
        <v>0</v>
      </c>
      <c r="F54" s="82">
        <f t="shared" si="32"/>
        <v>1898.2857142857144</v>
      </c>
      <c r="G54" s="82">
        <f t="shared" si="33"/>
        <v>1898.2857142857144</v>
      </c>
      <c r="H54" s="82">
        <f t="shared" si="34"/>
        <v>0</v>
      </c>
      <c r="I54" s="28"/>
      <c r="J54" s="82">
        <f t="shared" si="35"/>
        <v>6600.0000000000009</v>
      </c>
      <c r="K54" s="82">
        <f t="shared" si="36"/>
        <v>11400</v>
      </c>
      <c r="L54" s="82">
        <f t="shared" si="37"/>
        <v>0</v>
      </c>
      <c r="M54" s="82">
        <f t="shared" si="38"/>
        <v>3796.5714285714289</v>
      </c>
      <c r="N54" s="82">
        <f t="shared" si="39"/>
        <v>3796.5714285714289</v>
      </c>
      <c r="O54" s="82">
        <f t="shared" si="40"/>
        <v>0</v>
      </c>
    </row>
    <row r="55" spans="1:15" x14ac:dyDescent="0.15">
      <c r="A55" s="143" t="s">
        <v>242</v>
      </c>
      <c r="B55" s="25"/>
      <c r="C55" s="28">
        <f t="shared" si="29"/>
        <v>6320</v>
      </c>
      <c r="D55" s="28">
        <f t="shared" si="30"/>
        <v>7600.0000000000009</v>
      </c>
      <c r="E55" s="28">
        <f t="shared" si="31"/>
        <v>0</v>
      </c>
      <c r="F55" s="82">
        <f t="shared" si="32"/>
        <v>1898.2857142857144</v>
      </c>
      <c r="G55" s="82">
        <f t="shared" si="33"/>
        <v>1898.2857142857144</v>
      </c>
      <c r="H55" s="82">
        <f t="shared" si="34"/>
        <v>0</v>
      </c>
      <c r="I55" s="28"/>
      <c r="J55" s="82">
        <f t="shared" si="35"/>
        <v>8800</v>
      </c>
      <c r="K55" s="82">
        <f t="shared" si="36"/>
        <v>15200.000000000002</v>
      </c>
      <c r="L55" s="82">
        <f t="shared" si="37"/>
        <v>0</v>
      </c>
      <c r="M55" s="82">
        <f t="shared" si="38"/>
        <v>3796.5714285714289</v>
      </c>
      <c r="N55" s="82">
        <f t="shared" si="39"/>
        <v>3796.5714285714289</v>
      </c>
      <c r="O55" s="82">
        <f t="shared" si="40"/>
        <v>0</v>
      </c>
    </row>
    <row r="56" spans="1:15" x14ac:dyDescent="0.15">
      <c r="A56" s="143" t="s">
        <v>243</v>
      </c>
      <c r="B56" s="25"/>
      <c r="C56" s="28">
        <f t="shared" si="29"/>
        <v>2765</v>
      </c>
      <c r="D56" s="28">
        <f t="shared" si="30"/>
        <v>3325.0000000000005</v>
      </c>
      <c r="E56" s="28">
        <f t="shared" si="31"/>
        <v>0</v>
      </c>
      <c r="F56" s="82">
        <f t="shared" si="32"/>
        <v>2847.4285714285716</v>
      </c>
      <c r="G56" s="82">
        <f t="shared" si="33"/>
        <v>2847.4285714285716</v>
      </c>
      <c r="H56" s="82">
        <f t="shared" si="34"/>
        <v>0</v>
      </c>
      <c r="I56" s="28"/>
      <c r="J56" s="82">
        <f t="shared" si="35"/>
        <v>3850.0000000000005</v>
      </c>
      <c r="K56" s="82">
        <f t="shared" si="36"/>
        <v>6650.0000000000009</v>
      </c>
      <c r="L56" s="82">
        <f t="shared" si="37"/>
        <v>0</v>
      </c>
      <c r="M56" s="82">
        <f t="shared" si="38"/>
        <v>5694.8571428571431</v>
      </c>
      <c r="N56" s="82">
        <f t="shared" si="39"/>
        <v>5694.8571428571431</v>
      </c>
      <c r="O56" s="82">
        <f t="shared" si="40"/>
        <v>0</v>
      </c>
    </row>
    <row r="57" spans="1:15" x14ac:dyDescent="0.15">
      <c r="A57" s="143" t="s">
        <v>244</v>
      </c>
      <c r="B57" s="25"/>
      <c r="C57" s="28">
        <f t="shared" si="29"/>
        <v>2370</v>
      </c>
      <c r="D57" s="28">
        <f t="shared" si="30"/>
        <v>2850</v>
      </c>
      <c r="E57" s="28">
        <f t="shared" si="31"/>
        <v>0</v>
      </c>
      <c r="F57" s="82">
        <f t="shared" si="32"/>
        <v>2847.4285714285716</v>
      </c>
      <c r="G57" s="82">
        <f t="shared" si="33"/>
        <v>2847.4285714285716</v>
      </c>
      <c r="H57" s="82">
        <f t="shared" si="34"/>
        <v>0</v>
      </c>
      <c r="I57" s="28"/>
      <c r="J57" s="82">
        <f t="shared" si="35"/>
        <v>3300.0000000000005</v>
      </c>
      <c r="K57" s="82">
        <f t="shared" si="36"/>
        <v>5700</v>
      </c>
      <c r="L57" s="82">
        <f t="shared" si="37"/>
        <v>0</v>
      </c>
      <c r="M57" s="82">
        <f t="shared" si="38"/>
        <v>5694.8571428571431</v>
      </c>
      <c r="N57" s="82">
        <f t="shared" si="39"/>
        <v>5694.8571428571431</v>
      </c>
      <c r="O57" s="82">
        <f t="shared" si="40"/>
        <v>0</v>
      </c>
    </row>
    <row r="58" spans="1:15" x14ac:dyDescent="0.15">
      <c r="A58" s="143" t="s">
        <v>245</v>
      </c>
      <c r="B58" s="25"/>
      <c r="C58" s="28">
        <f t="shared" si="29"/>
        <v>4740</v>
      </c>
      <c r="D58" s="28">
        <f t="shared" si="30"/>
        <v>5700</v>
      </c>
      <c r="E58" s="28">
        <f t="shared" si="31"/>
        <v>0</v>
      </c>
      <c r="F58" s="82">
        <f t="shared" si="32"/>
        <v>1328.8000000000002</v>
      </c>
      <c r="G58" s="82">
        <f t="shared" si="33"/>
        <v>1328.8000000000002</v>
      </c>
      <c r="H58" s="82">
        <f t="shared" si="34"/>
        <v>0</v>
      </c>
      <c r="I58" s="28"/>
      <c r="J58" s="82">
        <f t="shared" si="35"/>
        <v>6600.0000000000009</v>
      </c>
      <c r="K58" s="82">
        <f t="shared" si="36"/>
        <v>11400</v>
      </c>
      <c r="L58" s="82">
        <f t="shared" si="37"/>
        <v>0</v>
      </c>
      <c r="M58" s="82">
        <f t="shared" si="38"/>
        <v>2657.6000000000004</v>
      </c>
      <c r="N58" s="82">
        <f t="shared" si="39"/>
        <v>2657.6000000000004</v>
      </c>
      <c r="O58" s="82">
        <f t="shared" si="40"/>
        <v>0</v>
      </c>
    </row>
    <row r="59" spans="1:15" x14ac:dyDescent="0.15">
      <c r="A59" s="143" t="s">
        <v>246</v>
      </c>
      <c r="B59" s="25"/>
      <c r="C59" s="28">
        <f t="shared" si="29"/>
        <v>6320</v>
      </c>
      <c r="D59" s="28">
        <f t="shared" si="30"/>
        <v>7600.0000000000009</v>
      </c>
      <c r="E59" s="28">
        <f t="shared" si="31"/>
        <v>0</v>
      </c>
      <c r="F59" s="82">
        <f t="shared" si="32"/>
        <v>1328.8000000000002</v>
      </c>
      <c r="G59" s="82">
        <f t="shared" si="33"/>
        <v>1328.8000000000002</v>
      </c>
      <c r="H59" s="82">
        <f t="shared" si="34"/>
        <v>0</v>
      </c>
      <c r="I59" s="28"/>
      <c r="J59" s="82">
        <f t="shared" si="35"/>
        <v>8800</v>
      </c>
      <c r="K59" s="82">
        <f t="shared" si="36"/>
        <v>15200.000000000002</v>
      </c>
      <c r="L59" s="82">
        <f t="shared" si="37"/>
        <v>0</v>
      </c>
      <c r="M59" s="82">
        <f t="shared" si="38"/>
        <v>2657.6000000000004</v>
      </c>
      <c r="N59" s="82">
        <f t="shared" si="39"/>
        <v>2657.6000000000004</v>
      </c>
      <c r="O59" s="82">
        <f t="shared" si="40"/>
        <v>0</v>
      </c>
    </row>
    <row r="60" spans="1:15" x14ac:dyDescent="0.15">
      <c r="A60" s="143" t="s">
        <v>247</v>
      </c>
      <c r="B60" s="25"/>
      <c r="C60" s="28">
        <f t="shared" si="29"/>
        <v>3318</v>
      </c>
      <c r="D60" s="28">
        <f t="shared" si="30"/>
        <v>3989.9999999999995</v>
      </c>
      <c r="E60" s="28">
        <f t="shared" si="31"/>
        <v>0</v>
      </c>
      <c r="F60" s="82">
        <f t="shared" si="32"/>
        <v>1138.9714285714285</v>
      </c>
      <c r="G60" s="82">
        <f t="shared" si="33"/>
        <v>1138.9714285714285</v>
      </c>
      <c r="H60" s="82">
        <f t="shared" si="34"/>
        <v>0</v>
      </c>
      <c r="I60" s="28"/>
      <c r="J60" s="82">
        <f t="shared" si="35"/>
        <v>4619.9999999999991</v>
      </c>
      <c r="K60" s="82">
        <f t="shared" si="36"/>
        <v>7979.9999999999991</v>
      </c>
      <c r="L60" s="82">
        <f t="shared" si="37"/>
        <v>0</v>
      </c>
      <c r="M60" s="82">
        <f t="shared" si="38"/>
        <v>2277.9428571428571</v>
      </c>
      <c r="N60" s="82">
        <f t="shared" si="39"/>
        <v>2277.9428571428571</v>
      </c>
      <c r="O60" s="82">
        <f t="shared" si="40"/>
        <v>0</v>
      </c>
    </row>
    <row r="61" spans="1:15" x14ac:dyDescent="0.15">
      <c r="A61" s="143" t="s">
        <v>248</v>
      </c>
      <c r="B61" s="25"/>
      <c r="C61" s="28">
        <f t="shared" si="29"/>
        <v>2844</v>
      </c>
      <c r="D61" s="28">
        <f t="shared" si="30"/>
        <v>3419.9999999999995</v>
      </c>
      <c r="E61" s="28">
        <f t="shared" si="31"/>
        <v>0</v>
      </c>
      <c r="F61" s="82">
        <f t="shared" si="32"/>
        <v>1138.9714285714285</v>
      </c>
      <c r="G61" s="82">
        <f t="shared" si="33"/>
        <v>1138.9714285714285</v>
      </c>
      <c r="H61" s="82">
        <f t="shared" si="34"/>
        <v>0</v>
      </c>
      <c r="I61" s="28"/>
      <c r="J61" s="82">
        <f t="shared" si="35"/>
        <v>3959.9999999999995</v>
      </c>
      <c r="K61" s="82">
        <f t="shared" si="36"/>
        <v>6839.9999999999991</v>
      </c>
      <c r="L61" s="82">
        <f t="shared" si="37"/>
        <v>0</v>
      </c>
      <c r="M61" s="82">
        <f t="shared" si="38"/>
        <v>2277.9428571428571</v>
      </c>
      <c r="N61" s="82">
        <f t="shared" si="39"/>
        <v>2277.9428571428571</v>
      </c>
      <c r="O61" s="82">
        <f t="shared" si="40"/>
        <v>0</v>
      </c>
    </row>
    <row r="62" spans="1:15" x14ac:dyDescent="0.15">
      <c r="A62" s="143" t="s">
        <v>249</v>
      </c>
      <c r="B62" s="25"/>
      <c r="C62" s="28">
        <f t="shared" si="29"/>
        <v>948</v>
      </c>
      <c r="D62" s="28">
        <f t="shared" si="30"/>
        <v>1140</v>
      </c>
      <c r="E62" s="28">
        <f t="shared" si="31"/>
        <v>0</v>
      </c>
      <c r="F62" s="82">
        <f t="shared" si="32"/>
        <v>379.6571428571429</v>
      </c>
      <c r="G62" s="82">
        <f t="shared" si="33"/>
        <v>379.6571428571429</v>
      </c>
      <c r="H62" s="82">
        <f t="shared" si="34"/>
        <v>0</v>
      </c>
      <c r="I62" s="28"/>
      <c r="J62" s="82">
        <f t="shared" si="35"/>
        <v>1320</v>
      </c>
      <c r="K62" s="82">
        <f t="shared" si="36"/>
        <v>2280</v>
      </c>
      <c r="L62" s="82">
        <f t="shared" si="37"/>
        <v>0</v>
      </c>
      <c r="M62" s="82">
        <f t="shared" si="38"/>
        <v>759.3142857142858</v>
      </c>
      <c r="N62" s="82">
        <f t="shared" si="39"/>
        <v>759.3142857142858</v>
      </c>
      <c r="O62" s="82">
        <f t="shared" si="40"/>
        <v>0</v>
      </c>
    </row>
    <row r="63" spans="1:15" x14ac:dyDescent="0.15">
      <c r="A63" s="143" t="s">
        <v>250</v>
      </c>
      <c r="B63" s="25"/>
      <c r="C63" s="28">
        <f t="shared" si="29"/>
        <v>948</v>
      </c>
      <c r="D63" s="28">
        <f t="shared" si="30"/>
        <v>1140</v>
      </c>
      <c r="E63" s="28">
        <f t="shared" si="31"/>
        <v>0</v>
      </c>
      <c r="F63" s="82">
        <f t="shared" si="32"/>
        <v>379.6571428571429</v>
      </c>
      <c r="G63" s="82">
        <f t="shared" si="33"/>
        <v>379.6571428571429</v>
      </c>
      <c r="H63" s="82">
        <f t="shared" si="34"/>
        <v>0</v>
      </c>
      <c r="I63" s="28"/>
      <c r="J63" s="82">
        <f t="shared" si="35"/>
        <v>1320</v>
      </c>
      <c r="K63" s="82">
        <f t="shared" si="36"/>
        <v>2280</v>
      </c>
      <c r="L63" s="82">
        <f t="shared" si="37"/>
        <v>0</v>
      </c>
      <c r="M63" s="82">
        <f t="shared" si="38"/>
        <v>759.3142857142858</v>
      </c>
      <c r="N63" s="82">
        <f t="shared" si="39"/>
        <v>759.3142857142858</v>
      </c>
      <c r="O63" s="82">
        <f t="shared" si="40"/>
        <v>0</v>
      </c>
    </row>
    <row r="64" spans="1:15" x14ac:dyDescent="0.15">
      <c r="A64" s="80" t="s">
        <v>63</v>
      </c>
      <c r="B64" s="25"/>
      <c r="C64" s="28">
        <f t="shared" ref="C64" si="41">C47*(E19+H19)</f>
        <v>7110</v>
      </c>
      <c r="D64" s="28">
        <f t="shared" ref="D64" si="42">D47*(E19+H19)</f>
        <v>8550</v>
      </c>
      <c r="E64" s="28">
        <f t="shared" ref="E64" si="43">E47*(E19+H19)</f>
        <v>0</v>
      </c>
      <c r="F64" s="82">
        <f t="shared" ref="F64" si="44">F47*N19</f>
        <v>0</v>
      </c>
      <c r="G64" s="82">
        <f t="shared" ref="G64" si="45">G47*N19</f>
        <v>0</v>
      </c>
      <c r="H64" s="82">
        <f t="shared" si="34"/>
        <v>0</v>
      </c>
      <c r="I64" s="28"/>
      <c r="J64" s="82">
        <f t="shared" ref="J64" si="46">J47*(E19+H19)</f>
        <v>9900</v>
      </c>
      <c r="K64" s="82">
        <f t="shared" ref="K64" si="47">K47*(E19+H19)</f>
        <v>17100</v>
      </c>
      <c r="L64" s="82">
        <f t="shared" si="37"/>
        <v>0</v>
      </c>
      <c r="M64" s="82">
        <f t="shared" ref="M64" si="48">M47*N19</f>
        <v>0</v>
      </c>
      <c r="N64" s="82">
        <f t="shared" ref="N64" si="49">N47*N19</f>
        <v>0</v>
      </c>
      <c r="O64" s="82">
        <f t="shared" ref="O64" si="50">O47*N19</f>
        <v>0</v>
      </c>
    </row>
    <row r="65" spans="1:15" x14ac:dyDescent="0.15">
      <c r="A65" s="81" t="s">
        <v>19</v>
      </c>
      <c r="B65" s="29"/>
      <c r="C65" s="32">
        <f>SUM(C50:C64)</f>
        <v>55315.8</v>
      </c>
      <c r="D65" s="32">
        <f t="shared" ref="D65:E65" si="51">SUM(D50:D64)</f>
        <v>66519</v>
      </c>
      <c r="E65" s="32">
        <f t="shared" si="51"/>
        <v>0</v>
      </c>
      <c r="F65" s="32">
        <f>SUM(F50:F64)</f>
        <v>18982.857142857145</v>
      </c>
      <c r="G65" s="32">
        <f t="shared" ref="G65:H65" si="52">SUM(G50:G64)</f>
        <v>18982.857142857145</v>
      </c>
      <c r="H65" s="32">
        <f t="shared" si="52"/>
        <v>0</v>
      </c>
      <c r="I65" s="32"/>
      <c r="J65" s="32">
        <f>SUM(J50:J64)</f>
        <v>77022</v>
      </c>
      <c r="K65" s="32">
        <f t="shared" ref="K65:L65" si="53">SUM(K50:K64)</f>
        <v>133038</v>
      </c>
      <c r="L65" s="32">
        <f t="shared" si="53"/>
        <v>0</v>
      </c>
      <c r="M65" s="32">
        <f>SUM(M50:M64)</f>
        <v>37965.71428571429</v>
      </c>
      <c r="N65" s="32">
        <f t="shared" ref="N65:O65" si="54">SUM(N50:N64)</f>
        <v>37965.71428571429</v>
      </c>
      <c r="O65" s="32">
        <f t="shared" si="54"/>
        <v>0</v>
      </c>
    </row>
    <row r="66" spans="1:15" x14ac:dyDescent="0.15">
      <c r="A66" s="21" t="s">
        <v>92</v>
      </c>
      <c r="B66" s="78"/>
      <c r="C66" s="78"/>
      <c r="D66" s="78"/>
      <c r="E66" s="78"/>
      <c r="F66" s="78"/>
      <c r="G66" s="78"/>
      <c r="H66" s="78"/>
      <c r="I66" s="79"/>
      <c r="J66" s="78"/>
      <c r="K66" s="78"/>
      <c r="L66" s="78"/>
      <c r="M66" s="78"/>
      <c r="N66" s="78"/>
      <c r="O66" s="78"/>
    </row>
    <row r="67" spans="1:15" x14ac:dyDescent="0.15">
      <c r="A67" s="147" t="s">
        <v>237</v>
      </c>
      <c r="B67" s="63"/>
      <c r="C67" s="82">
        <f t="shared" ref="C67:C80" si="55">C33*(F5+I5)</f>
        <v>532.14155898876402</v>
      </c>
      <c r="D67" s="82">
        <f t="shared" ref="D67:D80" si="56">D33*(F5+I5)</f>
        <v>639.91706460674163</v>
      </c>
      <c r="E67" s="82">
        <f t="shared" ref="E67:E81" si="57">E33*(F5+I5)</f>
        <v>0</v>
      </c>
      <c r="F67" s="82">
        <f t="shared" ref="F67:F80" si="58">F33*O5</f>
        <v>0</v>
      </c>
      <c r="G67" s="82">
        <f t="shared" ref="G67:G80" si="59">G33*O5</f>
        <v>0</v>
      </c>
      <c r="H67" s="82">
        <f t="shared" ref="H67:H80" si="60">H33*O5</f>
        <v>0</v>
      </c>
      <c r="I67" s="82"/>
      <c r="J67" s="82">
        <f t="shared" ref="J67:J80" si="61">J33*(F5+I5)</f>
        <v>740.95660112359553</v>
      </c>
      <c r="K67" s="82">
        <f t="shared" ref="K67:K80" si="62">K33*(F5+I5)</f>
        <v>1279.8341292134833</v>
      </c>
      <c r="L67" s="82">
        <f t="shared" ref="L67:L80" si="63">L33*(F5+I5)</f>
        <v>0</v>
      </c>
      <c r="M67" s="82">
        <f t="shared" ref="M67:M80" si="64">M33*O5</f>
        <v>0</v>
      </c>
      <c r="N67" s="82">
        <f t="shared" ref="N67:N80" si="65">N33*O5</f>
        <v>0</v>
      </c>
      <c r="O67" s="82">
        <f t="shared" ref="O67:O80" si="66">O33*O5</f>
        <v>0</v>
      </c>
    </row>
    <row r="68" spans="1:15" x14ac:dyDescent="0.15">
      <c r="A68" s="148" t="s">
        <v>238</v>
      </c>
      <c r="B68" s="25"/>
      <c r="C68" s="82">
        <f t="shared" si="55"/>
        <v>500.23510315400512</v>
      </c>
      <c r="D68" s="82">
        <f t="shared" si="56"/>
        <v>601.54854176747449</v>
      </c>
      <c r="E68" s="82">
        <f t="shared" si="57"/>
        <v>0</v>
      </c>
      <c r="F68" s="82">
        <f t="shared" si="58"/>
        <v>0</v>
      </c>
      <c r="G68" s="82">
        <f t="shared" si="59"/>
        <v>0</v>
      </c>
      <c r="H68" s="82">
        <f t="shared" si="60"/>
        <v>0</v>
      </c>
      <c r="I68" s="28"/>
      <c r="J68" s="82">
        <f t="shared" si="61"/>
        <v>696.52989046760206</v>
      </c>
      <c r="K68" s="82">
        <f t="shared" si="62"/>
        <v>1203.097083534949</v>
      </c>
      <c r="L68" s="82">
        <f t="shared" si="63"/>
        <v>0</v>
      </c>
      <c r="M68" s="82">
        <f t="shared" si="64"/>
        <v>0</v>
      </c>
      <c r="N68" s="82">
        <f t="shared" si="65"/>
        <v>0</v>
      </c>
      <c r="O68" s="82">
        <f t="shared" si="66"/>
        <v>0</v>
      </c>
    </row>
    <row r="69" spans="1:15" x14ac:dyDescent="0.15">
      <c r="A69" s="143" t="s">
        <v>239</v>
      </c>
      <c r="B69" s="25"/>
      <c r="C69" s="82">
        <f t="shared" si="55"/>
        <v>2183.4863799283157</v>
      </c>
      <c r="D69" s="82">
        <f t="shared" si="56"/>
        <v>2625.7114695340506</v>
      </c>
      <c r="E69" s="82">
        <f t="shared" si="57"/>
        <v>0</v>
      </c>
      <c r="F69" s="82">
        <f t="shared" si="58"/>
        <v>514.81043956043959</v>
      </c>
      <c r="G69" s="82">
        <f t="shared" si="59"/>
        <v>514.81043956043959</v>
      </c>
      <c r="H69" s="82">
        <f t="shared" si="60"/>
        <v>0</v>
      </c>
      <c r="I69" s="28"/>
      <c r="J69" s="82">
        <f t="shared" si="61"/>
        <v>3040.2974910394273</v>
      </c>
      <c r="K69" s="82">
        <f t="shared" si="62"/>
        <v>5251.4229390681012</v>
      </c>
      <c r="L69" s="82">
        <f t="shared" si="63"/>
        <v>0</v>
      </c>
      <c r="M69" s="82">
        <f t="shared" si="64"/>
        <v>1029.6208791208792</v>
      </c>
      <c r="N69" s="82">
        <f t="shared" si="65"/>
        <v>1029.6208791208792</v>
      </c>
      <c r="O69" s="82">
        <f t="shared" si="66"/>
        <v>0</v>
      </c>
    </row>
    <row r="70" spans="1:15" x14ac:dyDescent="0.15">
      <c r="A70" s="143" t="s">
        <v>240</v>
      </c>
      <c r="B70" s="25"/>
      <c r="C70" s="82">
        <f t="shared" si="55"/>
        <v>1833.5043762781188</v>
      </c>
      <c r="D70" s="82">
        <f t="shared" si="56"/>
        <v>2204.8470347648263</v>
      </c>
      <c r="E70" s="82">
        <f t="shared" si="57"/>
        <v>0</v>
      </c>
      <c r="F70" s="82">
        <f t="shared" si="58"/>
        <v>464.94132653061234</v>
      </c>
      <c r="G70" s="82">
        <f t="shared" si="59"/>
        <v>464.94132653061234</v>
      </c>
      <c r="H70" s="82">
        <f t="shared" si="60"/>
        <v>0</v>
      </c>
      <c r="I70" s="28"/>
      <c r="J70" s="82">
        <f t="shared" si="61"/>
        <v>2552.9807770961147</v>
      </c>
      <c r="K70" s="82">
        <f t="shared" si="62"/>
        <v>4409.6940695296526</v>
      </c>
      <c r="L70" s="82">
        <f t="shared" si="63"/>
        <v>0</v>
      </c>
      <c r="M70" s="82">
        <f t="shared" si="64"/>
        <v>929.88265306122469</v>
      </c>
      <c r="N70" s="82">
        <f t="shared" si="65"/>
        <v>929.88265306122469</v>
      </c>
      <c r="O70" s="82">
        <f t="shared" si="66"/>
        <v>0</v>
      </c>
    </row>
    <row r="71" spans="1:15" x14ac:dyDescent="0.15">
      <c r="A71" s="143" t="s">
        <v>241</v>
      </c>
      <c r="B71" s="25"/>
      <c r="C71" s="82">
        <f t="shared" si="55"/>
        <v>1849.0530465949823</v>
      </c>
      <c r="D71" s="82">
        <f t="shared" si="56"/>
        <v>2223.5448028673841</v>
      </c>
      <c r="E71" s="82">
        <f t="shared" si="57"/>
        <v>0</v>
      </c>
      <c r="F71" s="82">
        <f t="shared" si="58"/>
        <v>514.81043956043959</v>
      </c>
      <c r="G71" s="82">
        <f t="shared" si="59"/>
        <v>514.81043956043959</v>
      </c>
      <c r="H71" s="82">
        <f t="shared" si="60"/>
        <v>0</v>
      </c>
      <c r="I71" s="28"/>
      <c r="J71" s="82">
        <f t="shared" si="61"/>
        <v>2574.6308243727603</v>
      </c>
      <c r="K71" s="82">
        <f t="shared" si="62"/>
        <v>4447.0896057347682</v>
      </c>
      <c r="L71" s="82">
        <f t="shared" si="63"/>
        <v>0</v>
      </c>
      <c r="M71" s="82">
        <f t="shared" si="64"/>
        <v>1029.6208791208792</v>
      </c>
      <c r="N71" s="82">
        <f t="shared" si="65"/>
        <v>1029.6208791208792</v>
      </c>
      <c r="O71" s="82">
        <f t="shared" si="66"/>
        <v>0</v>
      </c>
    </row>
    <row r="72" spans="1:15" x14ac:dyDescent="0.15">
      <c r="A72" s="143" t="s">
        <v>242</v>
      </c>
      <c r="B72" s="25"/>
      <c r="C72" s="82">
        <f t="shared" si="55"/>
        <v>2417.0510429447854</v>
      </c>
      <c r="D72" s="82">
        <f t="shared" si="56"/>
        <v>2906.5803680981599</v>
      </c>
      <c r="E72" s="82">
        <f t="shared" si="57"/>
        <v>0</v>
      </c>
      <c r="F72" s="82">
        <f t="shared" si="58"/>
        <v>464.94132653061234</v>
      </c>
      <c r="G72" s="82">
        <f t="shared" si="59"/>
        <v>464.94132653061234</v>
      </c>
      <c r="H72" s="82">
        <f t="shared" si="60"/>
        <v>0</v>
      </c>
      <c r="I72" s="28"/>
      <c r="J72" s="82">
        <f t="shared" si="61"/>
        <v>3365.514110429448</v>
      </c>
      <c r="K72" s="82">
        <f t="shared" si="62"/>
        <v>5813.1607361963197</v>
      </c>
      <c r="L72" s="82">
        <f t="shared" si="63"/>
        <v>0</v>
      </c>
      <c r="M72" s="82">
        <f t="shared" si="64"/>
        <v>929.88265306122469</v>
      </c>
      <c r="N72" s="82">
        <f t="shared" si="65"/>
        <v>929.88265306122469</v>
      </c>
      <c r="O72" s="82">
        <f t="shared" si="66"/>
        <v>0</v>
      </c>
    </row>
    <row r="73" spans="1:15" x14ac:dyDescent="0.15">
      <c r="A73" s="143" t="s">
        <v>243</v>
      </c>
      <c r="B73" s="25"/>
      <c r="C73" s="82">
        <f t="shared" si="55"/>
        <v>1123.7228441766008</v>
      </c>
      <c r="D73" s="82">
        <f t="shared" si="56"/>
        <v>1351.3122809718618</v>
      </c>
      <c r="E73" s="82">
        <f t="shared" si="57"/>
        <v>0</v>
      </c>
      <c r="F73" s="82">
        <f t="shared" si="58"/>
        <v>718.00090415913178</v>
      </c>
      <c r="G73" s="82">
        <f t="shared" si="59"/>
        <v>718.00090415913178</v>
      </c>
      <c r="H73" s="82">
        <f t="shared" si="60"/>
        <v>0</v>
      </c>
      <c r="I73" s="28"/>
      <c r="J73" s="82">
        <f t="shared" si="61"/>
        <v>1564.677377967419</v>
      </c>
      <c r="K73" s="82">
        <f t="shared" si="62"/>
        <v>2702.6245619437236</v>
      </c>
      <c r="L73" s="82">
        <f t="shared" si="63"/>
        <v>0</v>
      </c>
      <c r="M73" s="82">
        <f t="shared" si="64"/>
        <v>1436.0018083182636</v>
      </c>
      <c r="N73" s="82">
        <f t="shared" si="65"/>
        <v>1436.0018083182636</v>
      </c>
      <c r="O73" s="82">
        <f t="shared" si="66"/>
        <v>0</v>
      </c>
    </row>
    <row r="74" spans="1:15" x14ac:dyDescent="0.15">
      <c r="A74" s="143" t="s">
        <v>244</v>
      </c>
      <c r="B74" s="25"/>
      <c r="C74" s="82">
        <f t="shared" si="55"/>
        <v>924.52652329749117</v>
      </c>
      <c r="D74" s="82">
        <f t="shared" si="56"/>
        <v>1111.772401433692</v>
      </c>
      <c r="E74" s="82">
        <f t="shared" si="57"/>
        <v>0</v>
      </c>
      <c r="F74" s="82">
        <f t="shared" si="58"/>
        <v>772.21565934065927</v>
      </c>
      <c r="G74" s="82">
        <f t="shared" si="59"/>
        <v>772.21565934065927</v>
      </c>
      <c r="H74" s="82">
        <f t="shared" si="60"/>
        <v>0</v>
      </c>
      <c r="I74" s="28"/>
      <c r="J74" s="82">
        <f t="shared" si="61"/>
        <v>1287.3154121863802</v>
      </c>
      <c r="K74" s="82">
        <f t="shared" si="62"/>
        <v>2223.5448028673841</v>
      </c>
      <c r="L74" s="82">
        <f t="shared" si="63"/>
        <v>0</v>
      </c>
      <c r="M74" s="82">
        <f t="shared" si="64"/>
        <v>1544.4313186813185</v>
      </c>
      <c r="N74" s="82">
        <f t="shared" si="65"/>
        <v>1544.4313186813185</v>
      </c>
      <c r="O74" s="82">
        <f t="shared" si="66"/>
        <v>0</v>
      </c>
    </row>
    <row r="75" spans="1:15" x14ac:dyDescent="0.15">
      <c r="A75" s="143" t="s">
        <v>245</v>
      </c>
      <c r="B75" s="25"/>
      <c r="C75" s="82">
        <f t="shared" si="55"/>
        <v>1833.5043762781188</v>
      </c>
      <c r="D75" s="82">
        <f t="shared" si="56"/>
        <v>2204.8470347648263</v>
      </c>
      <c r="E75" s="82">
        <f t="shared" si="57"/>
        <v>0</v>
      </c>
      <c r="F75" s="82">
        <f t="shared" si="58"/>
        <v>325.4589285714286</v>
      </c>
      <c r="G75" s="82">
        <f t="shared" si="59"/>
        <v>325.4589285714286</v>
      </c>
      <c r="H75" s="82">
        <f t="shared" si="60"/>
        <v>0</v>
      </c>
      <c r="I75" s="28"/>
      <c r="J75" s="82">
        <f t="shared" si="61"/>
        <v>2552.9807770961147</v>
      </c>
      <c r="K75" s="82">
        <f t="shared" si="62"/>
        <v>4409.6940695296526</v>
      </c>
      <c r="L75" s="82">
        <f t="shared" si="63"/>
        <v>0</v>
      </c>
      <c r="M75" s="82">
        <f t="shared" si="64"/>
        <v>650.9178571428572</v>
      </c>
      <c r="N75" s="82">
        <f t="shared" si="65"/>
        <v>650.9178571428572</v>
      </c>
      <c r="O75" s="82">
        <f t="shared" si="66"/>
        <v>0</v>
      </c>
    </row>
    <row r="76" spans="1:15" x14ac:dyDescent="0.15">
      <c r="A76" s="143" t="s">
        <v>246</v>
      </c>
      <c r="B76" s="25"/>
      <c r="C76" s="82">
        <f t="shared" si="55"/>
        <v>2501.1755157700259</v>
      </c>
      <c r="D76" s="82">
        <f t="shared" si="56"/>
        <v>3007.7427088373729</v>
      </c>
      <c r="E76" s="82">
        <f t="shared" si="57"/>
        <v>0</v>
      </c>
      <c r="F76" s="82">
        <f t="shared" si="58"/>
        <v>335.06708860759488</v>
      </c>
      <c r="G76" s="82">
        <f t="shared" si="59"/>
        <v>335.06708860759488</v>
      </c>
      <c r="H76" s="82">
        <f t="shared" si="60"/>
        <v>0</v>
      </c>
      <c r="I76" s="28"/>
      <c r="J76" s="82">
        <f t="shared" si="61"/>
        <v>3482.6494523380106</v>
      </c>
      <c r="K76" s="82">
        <f t="shared" si="62"/>
        <v>6015.4854176747458</v>
      </c>
      <c r="L76" s="82">
        <f t="shared" si="63"/>
        <v>0</v>
      </c>
      <c r="M76" s="82">
        <f t="shared" si="64"/>
        <v>670.13417721518977</v>
      </c>
      <c r="N76" s="82">
        <f t="shared" si="65"/>
        <v>670.13417721518977</v>
      </c>
      <c r="O76" s="82">
        <f t="shared" si="66"/>
        <v>0</v>
      </c>
    </row>
    <row r="77" spans="1:15" x14ac:dyDescent="0.15">
      <c r="A77" s="143" t="s">
        <v>247</v>
      </c>
      <c r="B77" s="25"/>
      <c r="C77" s="82">
        <f t="shared" si="55"/>
        <v>1310.0918279569894</v>
      </c>
      <c r="D77" s="82">
        <f t="shared" si="56"/>
        <v>1575.4268817204302</v>
      </c>
      <c r="E77" s="82">
        <f t="shared" si="57"/>
        <v>0</v>
      </c>
      <c r="F77" s="82">
        <f t="shared" si="58"/>
        <v>308.88626373626369</v>
      </c>
      <c r="G77" s="82">
        <f t="shared" si="59"/>
        <v>308.88626373626369</v>
      </c>
      <c r="H77" s="82">
        <f t="shared" si="60"/>
        <v>0</v>
      </c>
      <c r="I77" s="28"/>
      <c r="J77" s="82">
        <f t="shared" si="61"/>
        <v>1824.178494623656</v>
      </c>
      <c r="K77" s="82">
        <f t="shared" si="62"/>
        <v>3150.8537634408603</v>
      </c>
      <c r="L77" s="82">
        <f t="shared" si="63"/>
        <v>0</v>
      </c>
      <c r="M77" s="82">
        <f t="shared" si="64"/>
        <v>617.77252747252737</v>
      </c>
      <c r="N77" s="82">
        <f t="shared" si="65"/>
        <v>617.77252747252737</v>
      </c>
      <c r="O77" s="82">
        <f t="shared" si="66"/>
        <v>0</v>
      </c>
    </row>
    <row r="78" spans="1:15" x14ac:dyDescent="0.15">
      <c r="A78" s="143" t="s">
        <v>248</v>
      </c>
      <c r="B78" s="25"/>
      <c r="C78" s="82">
        <f t="shared" si="55"/>
        <v>1100.1026257668711</v>
      </c>
      <c r="D78" s="82">
        <f t="shared" si="56"/>
        <v>1322.9082208588957</v>
      </c>
      <c r="E78" s="82">
        <f t="shared" si="57"/>
        <v>0</v>
      </c>
      <c r="F78" s="82">
        <f t="shared" si="58"/>
        <v>278.96479591836737</v>
      </c>
      <c r="G78" s="82">
        <f t="shared" si="59"/>
        <v>278.96479591836737</v>
      </c>
      <c r="H78" s="82">
        <f t="shared" si="60"/>
        <v>0</v>
      </c>
      <c r="I78" s="28"/>
      <c r="J78" s="82">
        <f t="shared" si="61"/>
        <v>1531.7884662576687</v>
      </c>
      <c r="K78" s="82">
        <f t="shared" si="62"/>
        <v>2645.8164417177913</v>
      </c>
      <c r="L78" s="82">
        <f t="shared" si="63"/>
        <v>0</v>
      </c>
      <c r="M78" s="82">
        <f t="shared" si="64"/>
        <v>557.92959183673474</v>
      </c>
      <c r="N78" s="82">
        <f t="shared" si="65"/>
        <v>557.92959183673474</v>
      </c>
      <c r="O78" s="82">
        <f t="shared" si="66"/>
        <v>0</v>
      </c>
    </row>
    <row r="79" spans="1:15" x14ac:dyDescent="0.15">
      <c r="A79" s="143" t="s">
        <v>249</v>
      </c>
      <c r="B79" s="25"/>
      <c r="C79" s="82">
        <f t="shared" si="55"/>
        <v>379.88969632985822</v>
      </c>
      <c r="D79" s="82">
        <f t="shared" si="56"/>
        <v>456.82938166248772</v>
      </c>
      <c r="E79" s="82">
        <f t="shared" si="57"/>
        <v>0</v>
      </c>
      <c r="F79" s="82">
        <f t="shared" si="58"/>
        <v>95.733453887884238</v>
      </c>
      <c r="G79" s="82">
        <f t="shared" si="59"/>
        <v>95.733453887884238</v>
      </c>
      <c r="H79" s="82">
        <f t="shared" si="60"/>
        <v>0</v>
      </c>
      <c r="I79" s="28"/>
      <c r="J79" s="82">
        <f t="shared" si="61"/>
        <v>528.96033666182791</v>
      </c>
      <c r="K79" s="82">
        <f t="shared" si="62"/>
        <v>913.65876332497544</v>
      </c>
      <c r="L79" s="82">
        <f t="shared" si="63"/>
        <v>0</v>
      </c>
      <c r="M79" s="82">
        <f t="shared" si="64"/>
        <v>191.46690777576848</v>
      </c>
      <c r="N79" s="82">
        <f t="shared" si="65"/>
        <v>191.46690777576848</v>
      </c>
      <c r="O79" s="82">
        <f t="shared" si="66"/>
        <v>0</v>
      </c>
    </row>
    <row r="80" spans="1:15" x14ac:dyDescent="0.15">
      <c r="A80" s="143" t="s">
        <v>250</v>
      </c>
      <c r="B80" s="25"/>
      <c r="C80" s="82">
        <f t="shared" si="55"/>
        <v>407.89429936849285</v>
      </c>
      <c r="D80" s="82">
        <f t="shared" si="56"/>
        <v>490.50580303806106</v>
      </c>
      <c r="E80" s="82">
        <f t="shared" si="57"/>
        <v>0</v>
      </c>
      <c r="F80" s="82">
        <f t="shared" si="58"/>
        <v>95.952910052910028</v>
      </c>
      <c r="G80" s="82">
        <f t="shared" si="59"/>
        <v>95.952910052910028</v>
      </c>
      <c r="H80" s="82">
        <f t="shared" si="60"/>
        <v>0</v>
      </c>
      <c r="I80" s="28"/>
      <c r="J80" s="82">
        <f t="shared" si="61"/>
        <v>567.95408772828125</v>
      </c>
      <c r="K80" s="82">
        <f t="shared" si="62"/>
        <v>981.01160607612212</v>
      </c>
      <c r="L80" s="82">
        <f t="shared" si="63"/>
        <v>0</v>
      </c>
      <c r="M80" s="82">
        <f t="shared" si="64"/>
        <v>191.90582010582006</v>
      </c>
      <c r="N80" s="82">
        <f t="shared" si="65"/>
        <v>191.90582010582006</v>
      </c>
      <c r="O80" s="82">
        <f t="shared" si="66"/>
        <v>0</v>
      </c>
    </row>
    <row r="81" spans="1:15" x14ac:dyDescent="0.15">
      <c r="A81" s="80" t="s">
        <v>63</v>
      </c>
      <c r="B81" s="25"/>
      <c r="C81" s="82">
        <f t="shared" ref="C81" si="67">C47*(F19+I19)</f>
        <v>3950</v>
      </c>
      <c r="D81" s="82">
        <f t="shared" ref="D81" si="68">D47*(F19+I19)</f>
        <v>4750</v>
      </c>
      <c r="E81" s="82">
        <f t="shared" si="57"/>
        <v>0</v>
      </c>
      <c r="F81" s="82">
        <f t="shared" ref="F81" si="69">F47*O19</f>
        <v>0</v>
      </c>
      <c r="G81" s="82">
        <f t="shared" ref="G81" si="70">G47*O19</f>
        <v>0</v>
      </c>
      <c r="H81" s="82">
        <f t="shared" ref="H81" si="71">H47*O19</f>
        <v>0</v>
      </c>
      <c r="I81" s="28"/>
      <c r="J81" s="82">
        <f t="shared" ref="J81" si="72">J47*(F19+I19)</f>
        <v>5500</v>
      </c>
      <c r="K81" s="82">
        <f t="shared" ref="K81" si="73">K47*(F19+I19)</f>
        <v>9500</v>
      </c>
      <c r="L81" s="82">
        <f t="shared" ref="L81" si="74">L47*(F19+I19)</f>
        <v>0</v>
      </c>
      <c r="M81" s="82">
        <f t="shared" ref="M81" si="75">M47*O19</f>
        <v>0</v>
      </c>
      <c r="N81" s="82">
        <f t="shared" ref="N81" si="76">N47*O19</f>
        <v>0</v>
      </c>
      <c r="O81" s="82">
        <f t="shared" ref="O81" si="77">O47*O19</f>
        <v>0</v>
      </c>
    </row>
    <row r="82" spans="1:15" x14ac:dyDescent="0.15">
      <c r="A82" s="81" t="s">
        <v>19</v>
      </c>
      <c r="B82" s="29"/>
      <c r="C82" s="32">
        <f>SUM(C67:C81)</f>
        <v>22846.379216833418</v>
      </c>
      <c r="D82" s="32">
        <f t="shared" ref="D82:E82" si="78">SUM(D67:D81)</f>
        <v>27473.493994926263</v>
      </c>
      <c r="E82" s="32">
        <f t="shared" si="78"/>
        <v>0</v>
      </c>
      <c r="F82" s="32">
        <f>SUM(F67:F81)</f>
        <v>4889.7835364563434</v>
      </c>
      <c r="G82" s="32">
        <f t="shared" ref="G82:H82" si="79">SUM(G67:G81)</f>
        <v>4889.7835364563434</v>
      </c>
      <c r="H82" s="32">
        <f t="shared" si="79"/>
        <v>0</v>
      </c>
      <c r="I82" s="32"/>
      <c r="J82" s="32">
        <f>SUM(J67:J81)</f>
        <v>31811.414099388305</v>
      </c>
      <c r="K82" s="32">
        <f t="shared" ref="K82:L82" si="80">SUM(K67:K81)</f>
        <v>54946.987989852525</v>
      </c>
      <c r="L82" s="32">
        <f t="shared" si="80"/>
        <v>0</v>
      </c>
      <c r="M82" s="32">
        <f>SUM(M67:M81)</f>
        <v>9779.5670729126869</v>
      </c>
      <c r="N82" s="32">
        <f t="shared" ref="N82:O82" si="81">SUM(N67:N81)</f>
        <v>9779.5670729126869</v>
      </c>
      <c r="O82" s="32">
        <f t="shared" si="81"/>
        <v>0</v>
      </c>
    </row>
  </sheetData>
  <mergeCells count="16">
    <mergeCell ref="A24:A26"/>
    <mergeCell ref="B24:B26"/>
    <mergeCell ref="A3:A4"/>
    <mergeCell ref="B3:D3"/>
    <mergeCell ref="I24:I26"/>
    <mergeCell ref="C24:H24"/>
    <mergeCell ref="J24:O24"/>
    <mergeCell ref="M25:O25"/>
    <mergeCell ref="J25:L25"/>
    <mergeCell ref="F25:H25"/>
    <mergeCell ref="C25:E25"/>
    <mergeCell ref="A1:P1"/>
    <mergeCell ref="A22:O22"/>
    <mergeCell ref="E3:G3"/>
    <mergeCell ref="H3:J3"/>
    <mergeCell ref="K3:P3"/>
  </mergeCells>
  <phoneticPr fontId="2"/>
  <printOptions horizontalCentered="1"/>
  <pageMargins left="0.70866141732283472" right="0.70866141732283472" top="0.74803149606299213" bottom="0.74803149606299213" header="0.31496062992125984" footer="0.31496062992125984"/>
  <pageSetup paperSize="9" scale="86" orientation="landscape" cellComments="asDisplayed"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view="pageBreakPreview" topLeftCell="A25" zoomScaleNormal="100" zoomScaleSheetLayoutView="100" workbookViewId="0">
      <selection sqref="A1:O1"/>
    </sheetView>
  </sheetViews>
  <sheetFormatPr defaultRowHeight="13.5" x14ac:dyDescent="0.15"/>
  <cols>
    <col min="1" max="15" width="10.75" customWidth="1"/>
  </cols>
  <sheetData>
    <row r="1" spans="1:15" x14ac:dyDescent="0.15">
      <c r="A1" s="156" t="s">
        <v>210</v>
      </c>
      <c r="B1" s="156"/>
      <c r="C1" s="156"/>
      <c r="D1" s="156"/>
      <c r="E1" s="156"/>
      <c r="F1" s="156"/>
      <c r="G1" s="156"/>
      <c r="H1" s="156"/>
      <c r="I1" s="156"/>
      <c r="J1" s="156"/>
      <c r="K1" s="156"/>
      <c r="L1" s="156"/>
      <c r="M1" s="156"/>
      <c r="N1" s="156"/>
      <c r="O1" s="156"/>
    </row>
    <row r="3" spans="1:15" x14ac:dyDescent="0.15">
      <c r="A3" t="s">
        <v>154</v>
      </c>
      <c r="H3" s="95" t="s">
        <v>131</v>
      </c>
      <c r="K3" t="s">
        <v>156</v>
      </c>
    </row>
    <row r="4" spans="1:15" x14ac:dyDescent="0.15">
      <c r="A4" s="97" t="s">
        <v>155</v>
      </c>
      <c r="B4" s="89" t="s">
        <v>121</v>
      </c>
      <c r="C4" s="89" t="s">
        <v>128</v>
      </c>
      <c r="D4" s="89" t="s">
        <v>122</v>
      </c>
      <c r="E4" s="136" t="s">
        <v>132</v>
      </c>
      <c r="F4" s="89" t="s">
        <v>125</v>
      </c>
      <c r="G4" s="89" t="s">
        <v>124</v>
      </c>
      <c r="H4" s="89" t="s">
        <v>133</v>
      </c>
      <c r="K4" t="s">
        <v>134</v>
      </c>
      <c r="L4" s="99" t="s">
        <v>130</v>
      </c>
      <c r="N4" s="110"/>
    </row>
    <row r="5" spans="1:15" x14ac:dyDescent="0.15">
      <c r="A5" s="102">
        <v>11111</v>
      </c>
      <c r="B5" s="102" t="s">
        <v>129</v>
      </c>
      <c r="C5" s="102">
        <v>55</v>
      </c>
      <c r="D5" s="103">
        <v>400000</v>
      </c>
      <c r="E5" s="103">
        <v>410000</v>
      </c>
      <c r="F5" s="96">
        <f>IF(C5&gt;=40,ROUND(E5*$M$8,0),ROUND(E5*$M$7,0))</f>
        <v>23452</v>
      </c>
      <c r="G5" s="96">
        <f>ROUND(E5*$M$9,0)</f>
        <v>37515</v>
      </c>
      <c r="H5" s="96">
        <f>IF(G5&gt;=1,ROUND(E5*$M$10,0),0)</f>
        <v>1476</v>
      </c>
      <c r="K5" s="167" t="s">
        <v>135</v>
      </c>
      <c r="L5" s="167"/>
      <c r="M5" s="100">
        <f>6/1000</f>
        <v>6.0000000000000001E-3</v>
      </c>
      <c r="N5" s="109"/>
    </row>
    <row r="6" spans="1:15" x14ac:dyDescent="0.15">
      <c r="A6" s="102"/>
      <c r="B6" s="102"/>
      <c r="C6" s="102"/>
      <c r="D6" s="103"/>
      <c r="E6" s="103"/>
      <c r="F6" s="96">
        <f>IF(C6&gt;=40,ROUND(E6*$M$8,0),ROUND(E6*$M$7,0))</f>
        <v>0</v>
      </c>
      <c r="G6" s="96">
        <f>ROUND(E6*$M$9,0)</f>
        <v>0</v>
      </c>
      <c r="H6" s="96">
        <f t="shared" ref="H6:H9" si="0">IF(G6&gt;=1,ROUND(E6*$M$10,0),0)</f>
        <v>0</v>
      </c>
      <c r="K6" s="167" t="s">
        <v>136</v>
      </c>
      <c r="L6" s="167"/>
      <c r="M6" s="100">
        <f>3/1000</f>
        <v>3.0000000000000001E-3</v>
      </c>
      <c r="N6" s="109"/>
    </row>
    <row r="7" spans="1:15" x14ac:dyDescent="0.15">
      <c r="A7" s="102"/>
      <c r="B7" s="102"/>
      <c r="C7" s="102"/>
      <c r="D7" s="103"/>
      <c r="E7" s="103"/>
      <c r="F7" s="96">
        <f>IF(C7&gt;=40,ROUND(E7*$M$8,0),ROUND(E7*$M$7,0))</f>
        <v>0</v>
      </c>
      <c r="G7" s="96">
        <f>ROUND(E7*$M$9,0)</f>
        <v>0</v>
      </c>
      <c r="H7" s="96">
        <f t="shared" si="0"/>
        <v>0</v>
      </c>
      <c r="K7" s="98" t="s">
        <v>139</v>
      </c>
      <c r="L7" s="98"/>
      <c r="M7" s="101">
        <f>9.64%/2</f>
        <v>4.82E-2</v>
      </c>
      <c r="N7" s="109"/>
    </row>
    <row r="8" spans="1:15" x14ac:dyDescent="0.15">
      <c r="A8" s="102"/>
      <c r="B8" s="102"/>
      <c r="C8" s="102"/>
      <c r="D8" s="103"/>
      <c r="E8" s="103"/>
      <c r="F8" s="96">
        <f>IF(C8&gt;=40,ROUND(E8*$M$8,0),ROUND(E8*$M$7,0))</f>
        <v>0</v>
      </c>
      <c r="G8" s="96">
        <f>ROUND(E8*$M$9,0)</f>
        <v>0</v>
      </c>
      <c r="H8" s="96">
        <f t="shared" si="0"/>
        <v>0</v>
      </c>
      <c r="K8" s="98" t="s">
        <v>140</v>
      </c>
      <c r="L8" s="98"/>
      <c r="M8" s="101">
        <f>11.44%/2</f>
        <v>5.7200000000000001E-2</v>
      </c>
      <c r="N8" s="109"/>
    </row>
    <row r="9" spans="1:15" x14ac:dyDescent="0.15">
      <c r="A9" s="102"/>
      <c r="B9" s="102"/>
      <c r="C9" s="102"/>
      <c r="D9" s="103"/>
      <c r="E9" s="103"/>
      <c r="F9" s="96">
        <f>IF(C9&gt;=40,ROUND(E9*$M$8,0),ROUND(E9*$M$7,0))</f>
        <v>0</v>
      </c>
      <c r="G9" s="96">
        <f>ROUND(E9*$M$9,0)</f>
        <v>0</v>
      </c>
      <c r="H9" s="96">
        <f t="shared" si="0"/>
        <v>0</v>
      </c>
      <c r="K9" s="98" t="s">
        <v>138</v>
      </c>
      <c r="L9" s="98"/>
      <c r="M9" s="101">
        <f>18.3%/2</f>
        <v>9.1499999999999998E-2</v>
      </c>
      <c r="N9" s="109"/>
    </row>
    <row r="10" spans="1:15" x14ac:dyDescent="0.15">
      <c r="A10" s="165" t="s">
        <v>19</v>
      </c>
      <c r="B10" s="165"/>
      <c r="C10" s="165"/>
      <c r="D10" s="96">
        <f>SUM(D5:D9)</f>
        <v>400000</v>
      </c>
      <c r="E10" s="96">
        <f>SUM(E5:E9)</f>
        <v>410000</v>
      </c>
      <c r="F10" s="96">
        <f>SUM(F5:F9)</f>
        <v>23452</v>
      </c>
      <c r="G10" s="96">
        <f>SUM(G5:G9)</f>
        <v>37515</v>
      </c>
      <c r="H10" s="96">
        <f>SUM(H5:H9)</f>
        <v>1476</v>
      </c>
      <c r="K10" s="98" t="s">
        <v>196</v>
      </c>
      <c r="L10" s="98"/>
      <c r="M10" s="101">
        <v>3.5999999999999999E-3</v>
      </c>
      <c r="N10" s="109"/>
    </row>
    <row r="11" spans="1:15" x14ac:dyDescent="0.15">
      <c r="F11" s="166" t="s">
        <v>149</v>
      </c>
      <c r="G11" s="166"/>
      <c r="H11" s="108">
        <f>SUM(F10:H10)</f>
        <v>62443</v>
      </c>
    </row>
    <row r="13" spans="1:15" x14ac:dyDescent="0.15">
      <c r="A13" t="s">
        <v>137</v>
      </c>
      <c r="J13" s="95" t="s">
        <v>131</v>
      </c>
    </row>
    <row r="14" spans="1:15" x14ac:dyDescent="0.15">
      <c r="A14" s="97" t="s">
        <v>120</v>
      </c>
      <c r="B14" s="89" t="s">
        <v>121</v>
      </c>
      <c r="C14" s="89" t="s">
        <v>128</v>
      </c>
      <c r="D14" s="89" t="s">
        <v>122</v>
      </c>
      <c r="E14" s="89" t="s">
        <v>132</v>
      </c>
      <c r="F14" s="89" t="s">
        <v>125</v>
      </c>
      <c r="G14" s="89" t="s">
        <v>124</v>
      </c>
      <c r="H14" s="89" t="s">
        <v>126</v>
      </c>
      <c r="I14" s="89" t="s">
        <v>127</v>
      </c>
      <c r="J14" s="89" t="s">
        <v>133</v>
      </c>
    </row>
    <row r="15" spans="1:15" x14ac:dyDescent="0.15">
      <c r="A15" s="102">
        <v>11111</v>
      </c>
      <c r="B15" s="102" t="s">
        <v>129</v>
      </c>
      <c r="C15" s="102">
        <v>48</v>
      </c>
      <c r="D15" s="103">
        <v>350000</v>
      </c>
      <c r="E15" s="103">
        <v>340000</v>
      </c>
      <c r="F15" s="96">
        <f t="shared" ref="F15:F24" si="1">IF(C15&gt;=40,ROUND(E15*$M$8,0),ROUND(E15*$M$7,0))</f>
        <v>19448</v>
      </c>
      <c r="G15" s="96">
        <f t="shared" ref="G15:G24" si="2">ROUND(E15*$M$9,0)</f>
        <v>31110</v>
      </c>
      <c r="H15" s="96">
        <f t="shared" ref="H15:H24" si="3">ROUND(E15*$M$5,0)</f>
        <v>2040</v>
      </c>
      <c r="I15" s="96">
        <f t="shared" ref="I15:I24" si="4">ROUND(E15*$M$6,0)</f>
        <v>1020</v>
      </c>
      <c r="J15" s="96">
        <f>IF(G15&gt;=1,ROUND(E15*$M$10,0),0)</f>
        <v>1224</v>
      </c>
    </row>
    <row r="16" spans="1:15" x14ac:dyDescent="0.15">
      <c r="A16" s="102"/>
      <c r="B16" s="102"/>
      <c r="C16" s="102"/>
      <c r="D16" s="103"/>
      <c r="E16" s="103"/>
      <c r="F16" s="96">
        <f t="shared" si="1"/>
        <v>0</v>
      </c>
      <c r="G16" s="96">
        <f t="shared" si="2"/>
        <v>0</v>
      </c>
      <c r="H16" s="96">
        <f t="shared" si="3"/>
        <v>0</v>
      </c>
      <c r="I16" s="96">
        <f t="shared" si="4"/>
        <v>0</v>
      </c>
      <c r="J16" s="96">
        <f>IF(G16&gt;=1,ROUND(E16*$M$10,0),0)</f>
        <v>0</v>
      </c>
    </row>
    <row r="17" spans="1:15" x14ac:dyDescent="0.15">
      <c r="A17" s="102"/>
      <c r="B17" s="102"/>
      <c r="C17" s="102"/>
      <c r="D17" s="103"/>
      <c r="E17" s="103"/>
      <c r="F17" s="96">
        <f t="shared" si="1"/>
        <v>0</v>
      </c>
      <c r="G17" s="96">
        <f t="shared" si="2"/>
        <v>0</v>
      </c>
      <c r="H17" s="96">
        <f t="shared" si="3"/>
        <v>0</v>
      </c>
      <c r="I17" s="96">
        <f t="shared" si="4"/>
        <v>0</v>
      </c>
      <c r="J17" s="96">
        <f t="shared" ref="J17:J24" si="5">IF(G17&gt;=1,ROUND(E17*$M$10,0),0)</f>
        <v>0</v>
      </c>
    </row>
    <row r="18" spans="1:15" x14ac:dyDescent="0.15">
      <c r="A18" s="102"/>
      <c r="B18" s="102"/>
      <c r="C18" s="102"/>
      <c r="D18" s="103"/>
      <c r="E18" s="103"/>
      <c r="F18" s="96">
        <f t="shared" si="1"/>
        <v>0</v>
      </c>
      <c r="G18" s="96">
        <f t="shared" si="2"/>
        <v>0</v>
      </c>
      <c r="H18" s="96">
        <f t="shared" si="3"/>
        <v>0</v>
      </c>
      <c r="I18" s="96">
        <f t="shared" si="4"/>
        <v>0</v>
      </c>
      <c r="J18" s="96">
        <f t="shared" si="5"/>
        <v>0</v>
      </c>
    </row>
    <row r="19" spans="1:15" x14ac:dyDescent="0.15">
      <c r="A19" s="102"/>
      <c r="B19" s="102"/>
      <c r="C19" s="102"/>
      <c r="D19" s="103"/>
      <c r="E19" s="103"/>
      <c r="F19" s="96">
        <f t="shared" si="1"/>
        <v>0</v>
      </c>
      <c r="G19" s="96">
        <f t="shared" si="2"/>
        <v>0</v>
      </c>
      <c r="H19" s="96">
        <f t="shared" si="3"/>
        <v>0</v>
      </c>
      <c r="I19" s="96">
        <f t="shared" si="4"/>
        <v>0</v>
      </c>
      <c r="J19" s="96">
        <f t="shared" si="5"/>
        <v>0</v>
      </c>
    </row>
    <row r="20" spans="1:15" x14ac:dyDescent="0.15">
      <c r="A20" s="102"/>
      <c r="B20" s="102"/>
      <c r="C20" s="102"/>
      <c r="D20" s="103"/>
      <c r="E20" s="103"/>
      <c r="F20" s="96">
        <f t="shared" si="1"/>
        <v>0</v>
      </c>
      <c r="G20" s="96">
        <f t="shared" si="2"/>
        <v>0</v>
      </c>
      <c r="H20" s="96">
        <f t="shared" si="3"/>
        <v>0</v>
      </c>
      <c r="I20" s="96">
        <f t="shared" si="4"/>
        <v>0</v>
      </c>
      <c r="J20" s="96">
        <f t="shared" si="5"/>
        <v>0</v>
      </c>
    </row>
    <row r="21" spans="1:15" x14ac:dyDescent="0.15">
      <c r="A21" s="102"/>
      <c r="B21" s="102"/>
      <c r="C21" s="102"/>
      <c r="D21" s="103"/>
      <c r="E21" s="103"/>
      <c r="F21" s="96">
        <f t="shared" si="1"/>
        <v>0</v>
      </c>
      <c r="G21" s="96">
        <f t="shared" si="2"/>
        <v>0</v>
      </c>
      <c r="H21" s="96">
        <f t="shared" si="3"/>
        <v>0</v>
      </c>
      <c r="I21" s="96">
        <f t="shared" si="4"/>
        <v>0</v>
      </c>
      <c r="J21" s="96">
        <f t="shared" si="5"/>
        <v>0</v>
      </c>
    </row>
    <row r="22" spans="1:15" x14ac:dyDescent="0.15">
      <c r="A22" s="102"/>
      <c r="B22" s="102"/>
      <c r="C22" s="102"/>
      <c r="D22" s="103"/>
      <c r="E22" s="103"/>
      <c r="F22" s="96">
        <f t="shared" si="1"/>
        <v>0</v>
      </c>
      <c r="G22" s="96">
        <f t="shared" si="2"/>
        <v>0</v>
      </c>
      <c r="H22" s="96">
        <f t="shared" si="3"/>
        <v>0</v>
      </c>
      <c r="I22" s="96">
        <f t="shared" si="4"/>
        <v>0</v>
      </c>
      <c r="J22" s="96">
        <f t="shared" si="5"/>
        <v>0</v>
      </c>
    </row>
    <row r="23" spans="1:15" x14ac:dyDescent="0.15">
      <c r="A23" s="102"/>
      <c r="B23" s="102"/>
      <c r="C23" s="102"/>
      <c r="D23" s="103"/>
      <c r="E23" s="103"/>
      <c r="F23" s="96">
        <f t="shared" si="1"/>
        <v>0</v>
      </c>
      <c r="G23" s="96">
        <f t="shared" si="2"/>
        <v>0</v>
      </c>
      <c r="H23" s="96">
        <f t="shared" si="3"/>
        <v>0</v>
      </c>
      <c r="I23" s="96">
        <f t="shared" si="4"/>
        <v>0</v>
      </c>
      <c r="J23" s="96">
        <f t="shared" si="5"/>
        <v>0</v>
      </c>
    </row>
    <row r="24" spans="1:15" x14ac:dyDescent="0.15">
      <c r="A24" s="102"/>
      <c r="B24" s="102"/>
      <c r="C24" s="102"/>
      <c r="D24" s="103"/>
      <c r="E24" s="103"/>
      <c r="F24" s="96">
        <f t="shared" si="1"/>
        <v>0</v>
      </c>
      <c r="G24" s="96">
        <f t="shared" si="2"/>
        <v>0</v>
      </c>
      <c r="H24" s="96">
        <f t="shared" si="3"/>
        <v>0</v>
      </c>
      <c r="I24" s="96">
        <f t="shared" si="4"/>
        <v>0</v>
      </c>
      <c r="J24" s="96">
        <f t="shared" si="5"/>
        <v>0</v>
      </c>
    </row>
    <row r="25" spans="1:15" x14ac:dyDescent="0.15">
      <c r="A25" s="165" t="s">
        <v>19</v>
      </c>
      <c r="B25" s="165"/>
      <c r="C25" s="165"/>
      <c r="D25" s="96">
        <f>SUM(D15:D24)</f>
        <v>350000</v>
      </c>
      <c r="E25" s="96">
        <f t="shared" ref="E25:J25" si="6">SUM(E15:E24)</f>
        <v>340000</v>
      </c>
      <c r="F25" s="96">
        <f t="shared" si="6"/>
        <v>19448</v>
      </c>
      <c r="G25" s="96">
        <f t="shared" si="6"/>
        <v>31110</v>
      </c>
      <c r="H25" s="96">
        <f t="shared" si="6"/>
        <v>2040</v>
      </c>
      <c r="I25" s="96">
        <f t="shared" si="6"/>
        <v>1020</v>
      </c>
      <c r="J25" s="96">
        <f t="shared" si="6"/>
        <v>1224</v>
      </c>
    </row>
    <row r="26" spans="1:15" x14ac:dyDescent="0.15">
      <c r="H26" s="166" t="s">
        <v>149</v>
      </c>
      <c r="I26" s="166"/>
      <c r="J26" s="108">
        <f>SUM(F25:J25)</f>
        <v>54842</v>
      </c>
    </row>
    <row r="27" spans="1:15" x14ac:dyDescent="0.15">
      <c r="A27" t="s">
        <v>141</v>
      </c>
      <c r="O27" s="95" t="s">
        <v>146</v>
      </c>
    </row>
    <row r="28" spans="1:15" x14ac:dyDescent="0.15">
      <c r="A28" s="97" t="s">
        <v>120</v>
      </c>
      <c r="B28" s="89" t="s">
        <v>121</v>
      </c>
      <c r="C28" s="89" t="s">
        <v>128</v>
      </c>
      <c r="D28" s="89" t="s">
        <v>142</v>
      </c>
      <c r="E28" s="89" t="s">
        <v>143</v>
      </c>
      <c r="F28" s="89" t="s">
        <v>144</v>
      </c>
      <c r="G28" s="89" t="s">
        <v>145</v>
      </c>
      <c r="H28" s="89" t="s">
        <v>123</v>
      </c>
      <c r="I28" s="89" t="s">
        <v>122</v>
      </c>
      <c r="J28" s="89" t="s">
        <v>132</v>
      </c>
      <c r="K28" s="89" t="s">
        <v>125</v>
      </c>
      <c r="L28" s="89" t="s">
        <v>124</v>
      </c>
      <c r="M28" s="89" t="s">
        <v>126</v>
      </c>
      <c r="N28" s="89" t="s">
        <v>127</v>
      </c>
      <c r="O28" s="89" t="s">
        <v>133</v>
      </c>
    </row>
    <row r="29" spans="1:15" x14ac:dyDescent="0.15">
      <c r="A29" s="102">
        <v>11111</v>
      </c>
      <c r="B29" s="102" t="s">
        <v>129</v>
      </c>
      <c r="C29" s="102">
        <v>49</v>
      </c>
      <c r="D29" s="103">
        <v>880</v>
      </c>
      <c r="E29" s="106">
        <v>4</v>
      </c>
      <c r="F29" s="103">
        <v>5</v>
      </c>
      <c r="G29" s="107">
        <f>E29*F29</f>
        <v>20</v>
      </c>
      <c r="H29" s="104" t="str">
        <f t="shared" ref="H29:H48" si="7">IF(C29="","-",IF(C29&gt;=40,IF(G29&gt;=30,"すべて加入",IF(G29&gt;=20,"雇用のみ","加入不要")),IF(G29&gt;=30,"すべて加入",IF(G29&gt;=20,"雇用のみ","加入不要"))))</f>
        <v>雇用のみ</v>
      </c>
      <c r="I29" s="105">
        <f t="shared" ref="I29:I48" si="8">G29*4*D29</f>
        <v>70400</v>
      </c>
      <c r="J29" s="103">
        <v>68000</v>
      </c>
      <c r="K29" s="96">
        <f t="shared" ref="K29:K48" si="9">IF(H29="すべて加入",(IF(C29&gt;=40,ROUND(J29*$M$8,0),ROUND(J29*$M$7,0))),0)</f>
        <v>0</v>
      </c>
      <c r="L29" s="96">
        <f t="shared" ref="L29:L48" si="10">IF(H29="すべて加入",ROUND(J29*$M$9,0),0)</f>
        <v>0</v>
      </c>
      <c r="M29" s="96">
        <f t="shared" ref="M29:M48" si="11">IF(H29="加入不要",0,ROUND(J29*$M$5,0))</f>
        <v>408</v>
      </c>
      <c r="N29" s="96">
        <f t="shared" ref="N29:N48" si="12">ROUND(J29*$M$6,0)</f>
        <v>204</v>
      </c>
      <c r="O29" s="96">
        <f>IF(L29&gt;=1,ROUND(J29*$M$10,0),0)</f>
        <v>0</v>
      </c>
    </row>
    <row r="30" spans="1:15" x14ac:dyDescent="0.15">
      <c r="A30" s="102"/>
      <c r="B30" s="102"/>
      <c r="C30" s="102"/>
      <c r="D30" s="103"/>
      <c r="E30" s="106"/>
      <c r="F30" s="103"/>
      <c r="G30" s="107">
        <f t="shared" ref="G30:G48" si="13">E30*F30</f>
        <v>0</v>
      </c>
      <c r="H30" s="104" t="str">
        <f t="shared" si="7"/>
        <v>-</v>
      </c>
      <c r="I30" s="105">
        <f t="shared" si="8"/>
        <v>0</v>
      </c>
      <c r="J30" s="103"/>
      <c r="K30" s="96">
        <f t="shared" si="9"/>
        <v>0</v>
      </c>
      <c r="L30" s="96">
        <f t="shared" si="10"/>
        <v>0</v>
      </c>
      <c r="M30" s="96">
        <f t="shared" si="11"/>
        <v>0</v>
      </c>
      <c r="N30" s="96">
        <f t="shared" si="12"/>
        <v>0</v>
      </c>
      <c r="O30" s="96">
        <f>IF(L30&gt;=1,ROUND(J30*$M$10,0),0)</f>
        <v>0</v>
      </c>
    </row>
    <row r="31" spans="1:15" x14ac:dyDescent="0.15">
      <c r="A31" s="102"/>
      <c r="B31" s="102"/>
      <c r="C31" s="102"/>
      <c r="D31" s="103"/>
      <c r="E31" s="106"/>
      <c r="F31" s="103"/>
      <c r="G31" s="107">
        <f t="shared" si="13"/>
        <v>0</v>
      </c>
      <c r="H31" s="104" t="str">
        <f t="shared" si="7"/>
        <v>-</v>
      </c>
      <c r="I31" s="105">
        <f t="shared" si="8"/>
        <v>0</v>
      </c>
      <c r="J31" s="103"/>
      <c r="K31" s="96">
        <f t="shared" si="9"/>
        <v>0</v>
      </c>
      <c r="L31" s="96">
        <f t="shared" si="10"/>
        <v>0</v>
      </c>
      <c r="M31" s="96">
        <f t="shared" si="11"/>
        <v>0</v>
      </c>
      <c r="N31" s="96">
        <f t="shared" si="12"/>
        <v>0</v>
      </c>
      <c r="O31" s="96">
        <f t="shared" ref="O31:O48" si="14">IF(L31&gt;=1,ROUND(J31*$M$10,0),0)</f>
        <v>0</v>
      </c>
    </row>
    <row r="32" spans="1:15" x14ac:dyDescent="0.15">
      <c r="A32" s="102"/>
      <c r="B32" s="102"/>
      <c r="C32" s="102"/>
      <c r="D32" s="103"/>
      <c r="E32" s="106"/>
      <c r="F32" s="103"/>
      <c r="G32" s="107">
        <f t="shared" si="13"/>
        <v>0</v>
      </c>
      <c r="H32" s="104" t="str">
        <f t="shared" si="7"/>
        <v>-</v>
      </c>
      <c r="I32" s="105">
        <f t="shared" si="8"/>
        <v>0</v>
      </c>
      <c r="J32" s="103"/>
      <c r="K32" s="96">
        <f t="shared" si="9"/>
        <v>0</v>
      </c>
      <c r="L32" s="96">
        <f t="shared" si="10"/>
        <v>0</v>
      </c>
      <c r="M32" s="96">
        <f t="shared" si="11"/>
        <v>0</v>
      </c>
      <c r="N32" s="96">
        <f t="shared" si="12"/>
        <v>0</v>
      </c>
      <c r="O32" s="96">
        <f t="shared" si="14"/>
        <v>0</v>
      </c>
    </row>
    <row r="33" spans="1:15" x14ac:dyDescent="0.15">
      <c r="A33" s="102"/>
      <c r="B33" s="102"/>
      <c r="C33" s="102"/>
      <c r="D33" s="103"/>
      <c r="E33" s="106"/>
      <c r="F33" s="103"/>
      <c r="G33" s="107">
        <f t="shared" si="13"/>
        <v>0</v>
      </c>
      <c r="H33" s="104" t="str">
        <f t="shared" si="7"/>
        <v>-</v>
      </c>
      <c r="I33" s="105">
        <f t="shared" si="8"/>
        <v>0</v>
      </c>
      <c r="J33" s="103"/>
      <c r="K33" s="96">
        <f t="shared" si="9"/>
        <v>0</v>
      </c>
      <c r="L33" s="96">
        <f t="shared" si="10"/>
        <v>0</v>
      </c>
      <c r="M33" s="96">
        <f t="shared" si="11"/>
        <v>0</v>
      </c>
      <c r="N33" s="96">
        <f t="shared" si="12"/>
        <v>0</v>
      </c>
      <c r="O33" s="96">
        <f t="shared" si="14"/>
        <v>0</v>
      </c>
    </row>
    <row r="34" spans="1:15" x14ac:dyDescent="0.15">
      <c r="A34" s="102"/>
      <c r="B34" s="102"/>
      <c r="C34" s="102"/>
      <c r="D34" s="103"/>
      <c r="E34" s="106"/>
      <c r="F34" s="103"/>
      <c r="G34" s="107">
        <f t="shared" si="13"/>
        <v>0</v>
      </c>
      <c r="H34" s="104" t="str">
        <f t="shared" si="7"/>
        <v>-</v>
      </c>
      <c r="I34" s="105">
        <f t="shared" si="8"/>
        <v>0</v>
      </c>
      <c r="J34" s="103"/>
      <c r="K34" s="96">
        <f t="shared" si="9"/>
        <v>0</v>
      </c>
      <c r="L34" s="96">
        <f t="shared" si="10"/>
        <v>0</v>
      </c>
      <c r="M34" s="96">
        <f t="shared" si="11"/>
        <v>0</v>
      </c>
      <c r="N34" s="96">
        <f t="shared" si="12"/>
        <v>0</v>
      </c>
      <c r="O34" s="96">
        <f t="shared" si="14"/>
        <v>0</v>
      </c>
    </row>
    <row r="35" spans="1:15" x14ac:dyDescent="0.15">
      <c r="A35" s="102"/>
      <c r="B35" s="102"/>
      <c r="C35" s="102"/>
      <c r="D35" s="103"/>
      <c r="E35" s="106"/>
      <c r="F35" s="103"/>
      <c r="G35" s="107">
        <f t="shared" ref="G35:G39" si="15">E35*F35</f>
        <v>0</v>
      </c>
      <c r="H35" s="104" t="str">
        <f t="shared" si="7"/>
        <v>-</v>
      </c>
      <c r="I35" s="105">
        <f t="shared" si="8"/>
        <v>0</v>
      </c>
      <c r="J35" s="103"/>
      <c r="K35" s="96">
        <f t="shared" si="9"/>
        <v>0</v>
      </c>
      <c r="L35" s="96">
        <f t="shared" si="10"/>
        <v>0</v>
      </c>
      <c r="M35" s="96">
        <f t="shared" si="11"/>
        <v>0</v>
      </c>
      <c r="N35" s="96">
        <f t="shared" si="12"/>
        <v>0</v>
      </c>
      <c r="O35" s="96">
        <f t="shared" si="14"/>
        <v>0</v>
      </c>
    </row>
    <row r="36" spans="1:15" x14ac:dyDescent="0.15">
      <c r="A36" s="102"/>
      <c r="B36" s="102"/>
      <c r="C36" s="102"/>
      <c r="D36" s="103"/>
      <c r="E36" s="106"/>
      <c r="F36" s="103"/>
      <c r="G36" s="107">
        <f t="shared" si="15"/>
        <v>0</v>
      </c>
      <c r="H36" s="104" t="str">
        <f t="shared" si="7"/>
        <v>-</v>
      </c>
      <c r="I36" s="105">
        <f t="shared" si="8"/>
        <v>0</v>
      </c>
      <c r="J36" s="103"/>
      <c r="K36" s="96">
        <f t="shared" si="9"/>
        <v>0</v>
      </c>
      <c r="L36" s="96">
        <f t="shared" si="10"/>
        <v>0</v>
      </c>
      <c r="M36" s="96">
        <f t="shared" si="11"/>
        <v>0</v>
      </c>
      <c r="N36" s="96">
        <f t="shared" si="12"/>
        <v>0</v>
      </c>
      <c r="O36" s="96">
        <f t="shared" si="14"/>
        <v>0</v>
      </c>
    </row>
    <row r="37" spans="1:15" x14ac:dyDescent="0.15">
      <c r="A37" s="102"/>
      <c r="B37" s="102"/>
      <c r="C37" s="102"/>
      <c r="D37" s="103"/>
      <c r="E37" s="106"/>
      <c r="F37" s="103"/>
      <c r="G37" s="107">
        <f t="shared" si="15"/>
        <v>0</v>
      </c>
      <c r="H37" s="104" t="str">
        <f t="shared" si="7"/>
        <v>-</v>
      </c>
      <c r="I37" s="105">
        <f t="shared" si="8"/>
        <v>0</v>
      </c>
      <c r="J37" s="103"/>
      <c r="K37" s="96">
        <f t="shared" si="9"/>
        <v>0</v>
      </c>
      <c r="L37" s="96">
        <f t="shared" si="10"/>
        <v>0</v>
      </c>
      <c r="M37" s="96">
        <f t="shared" si="11"/>
        <v>0</v>
      </c>
      <c r="N37" s="96">
        <f t="shared" si="12"/>
        <v>0</v>
      </c>
      <c r="O37" s="96">
        <f t="shared" si="14"/>
        <v>0</v>
      </c>
    </row>
    <row r="38" spans="1:15" x14ac:dyDescent="0.15">
      <c r="A38" s="102"/>
      <c r="B38" s="102"/>
      <c r="C38" s="102"/>
      <c r="D38" s="103"/>
      <c r="E38" s="106"/>
      <c r="F38" s="103"/>
      <c r="G38" s="107">
        <f t="shared" si="15"/>
        <v>0</v>
      </c>
      <c r="H38" s="104" t="str">
        <f t="shared" si="7"/>
        <v>-</v>
      </c>
      <c r="I38" s="105">
        <f t="shared" si="8"/>
        <v>0</v>
      </c>
      <c r="J38" s="103"/>
      <c r="K38" s="96">
        <f t="shared" si="9"/>
        <v>0</v>
      </c>
      <c r="L38" s="96">
        <f t="shared" si="10"/>
        <v>0</v>
      </c>
      <c r="M38" s="96">
        <f t="shared" si="11"/>
        <v>0</v>
      </c>
      <c r="N38" s="96">
        <f t="shared" si="12"/>
        <v>0</v>
      </c>
      <c r="O38" s="96">
        <f t="shared" si="14"/>
        <v>0</v>
      </c>
    </row>
    <row r="39" spans="1:15" x14ac:dyDescent="0.15">
      <c r="A39" s="102"/>
      <c r="B39" s="102"/>
      <c r="C39" s="102"/>
      <c r="D39" s="103"/>
      <c r="E39" s="106"/>
      <c r="F39" s="103"/>
      <c r="G39" s="107">
        <f t="shared" si="15"/>
        <v>0</v>
      </c>
      <c r="H39" s="104" t="str">
        <f t="shared" si="7"/>
        <v>-</v>
      </c>
      <c r="I39" s="105">
        <f t="shared" si="8"/>
        <v>0</v>
      </c>
      <c r="J39" s="103"/>
      <c r="K39" s="96">
        <f t="shared" si="9"/>
        <v>0</v>
      </c>
      <c r="L39" s="96">
        <f t="shared" si="10"/>
        <v>0</v>
      </c>
      <c r="M39" s="96">
        <f t="shared" si="11"/>
        <v>0</v>
      </c>
      <c r="N39" s="96">
        <f t="shared" si="12"/>
        <v>0</v>
      </c>
      <c r="O39" s="96">
        <f t="shared" si="14"/>
        <v>0</v>
      </c>
    </row>
    <row r="40" spans="1:15" x14ac:dyDescent="0.15">
      <c r="A40" s="102"/>
      <c r="B40" s="102"/>
      <c r="C40" s="102"/>
      <c r="D40" s="103"/>
      <c r="E40" s="106"/>
      <c r="F40" s="103"/>
      <c r="G40" s="107">
        <f t="shared" si="13"/>
        <v>0</v>
      </c>
      <c r="H40" s="104" t="str">
        <f t="shared" si="7"/>
        <v>-</v>
      </c>
      <c r="I40" s="105">
        <f t="shared" si="8"/>
        <v>0</v>
      </c>
      <c r="J40" s="103"/>
      <c r="K40" s="96">
        <f t="shared" si="9"/>
        <v>0</v>
      </c>
      <c r="L40" s="96">
        <f t="shared" si="10"/>
        <v>0</v>
      </c>
      <c r="M40" s="96">
        <f t="shared" si="11"/>
        <v>0</v>
      </c>
      <c r="N40" s="96">
        <f t="shared" si="12"/>
        <v>0</v>
      </c>
      <c r="O40" s="96">
        <f t="shared" si="14"/>
        <v>0</v>
      </c>
    </row>
    <row r="41" spans="1:15" x14ac:dyDescent="0.15">
      <c r="A41" s="102"/>
      <c r="B41" s="102"/>
      <c r="C41" s="102"/>
      <c r="D41" s="103"/>
      <c r="E41" s="106"/>
      <c r="F41" s="103"/>
      <c r="G41" s="107">
        <f t="shared" si="13"/>
        <v>0</v>
      </c>
      <c r="H41" s="104" t="str">
        <f t="shared" si="7"/>
        <v>-</v>
      </c>
      <c r="I41" s="105">
        <f t="shared" si="8"/>
        <v>0</v>
      </c>
      <c r="J41" s="103"/>
      <c r="K41" s="96">
        <f t="shared" si="9"/>
        <v>0</v>
      </c>
      <c r="L41" s="96">
        <f t="shared" si="10"/>
        <v>0</v>
      </c>
      <c r="M41" s="96">
        <f t="shared" si="11"/>
        <v>0</v>
      </c>
      <c r="N41" s="96">
        <f t="shared" si="12"/>
        <v>0</v>
      </c>
      <c r="O41" s="96">
        <f t="shared" si="14"/>
        <v>0</v>
      </c>
    </row>
    <row r="42" spans="1:15" x14ac:dyDescent="0.15">
      <c r="A42" s="102"/>
      <c r="B42" s="102"/>
      <c r="C42" s="102"/>
      <c r="D42" s="103"/>
      <c r="E42" s="106"/>
      <c r="F42" s="103"/>
      <c r="G42" s="107">
        <f t="shared" ref="G42:G43" si="16">E42*F42</f>
        <v>0</v>
      </c>
      <c r="H42" s="104" t="str">
        <f t="shared" si="7"/>
        <v>-</v>
      </c>
      <c r="I42" s="105">
        <f t="shared" si="8"/>
        <v>0</v>
      </c>
      <c r="J42" s="103"/>
      <c r="K42" s="96">
        <f t="shared" si="9"/>
        <v>0</v>
      </c>
      <c r="L42" s="96">
        <f t="shared" si="10"/>
        <v>0</v>
      </c>
      <c r="M42" s="96">
        <f t="shared" si="11"/>
        <v>0</v>
      </c>
      <c r="N42" s="96">
        <f t="shared" si="12"/>
        <v>0</v>
      </c>
      <c r="O42" s="96">
        <f t="shared" si="14"/>
        <v>0</v>
      </c>
    </row>
    <row r="43" spans="1:15" x14ac:dyDescent="0.15">
      <c r="A43" s="102"/>
      <c r="B43" s="102"/>
      <c r="C43" s="102"/>
      <c r="D43" s="103"/>
      <c r="E43" s="106"/>
      <c r="F43" s="103"/>
      <c r="G43" s="107">
        <f t="shared" si="16"/>
        <v>0</v>
      </c>
      <c r="H43" s="104" t="str">
        <f t="shared" si="7"/>
        <v>-</v>
      </c>
      <c r="I43" s="105">
        <f t="shared" si="8"/>
        <v>0</v>
      </c>
      <c r="J43" s="103"/>
      <c r="K43" s="96">
        <f t="shared" si="9"/>
        <v>0</v>
      </c>
      <c r="L43" s="96">
        <f t="shared" si="10"/>
        <v>0</v>
      </c>
      <c r="M43" s="96">
        <f t="shared" si="11"/>
        <v>0</v>
      </c>
      <c r="N43" s="96">
        <f t="shared" si="12"/>
        <v>0</v>
      </c>
      <c r="O43" s="96">
        <f t="shared" si="14"/>
        <v>0</v>
      </c>
    </row>
    <row r="44" spans="1:15" x14ac:dyDescent="0.15">
      <c r="A44" s="102"/>
      <c r="B44" s="102"/>
      <c r="C44" s="102"/>
      <c r="D44" s="103"/>
      <c r="E44" s="106"/>
      <c r="F44" s="103"/>
      <c r="G44" s="107">
        <f t="shared" ref="G44" si="17">E44*F44</f>
        <v>0</v>
      </c>
      <c r="H44" s="104" t="str">
        <f t="shared" si="7"/>
        <v>-</v>
      </c>
      <c r="I44" s="105">
        <f t="shared" si="8"/>
        <v>0</v>
      </c>
      <c r="J44" s="103"/>
      <c r="K44" s="96">
        <f t="shared" si="9"/>
        <v>0</v>
      </c>
      <c r="L44" s="96">
        <f t="shared" si="10"/>
        <v>0</v>
      </c>
      <c r="M44" s="96">
        <f t="shared" si="11"/>
        <v>0</v>
      </c>
      <c r="N44" s="96">
        <f t="shared" si="12"/>
        <v>0</v>
      </c>
      <c r="O44" s="96">
        <f t="shared" si="14"/>
        <v>0</v>
      </c>
    </row>
    <row r="45" spans="1:15" x14ac:dyDescent="0.15">
      <c r="A45" s="102"/>
      <c r="B45" s="102"/>
      <c r="C45" s="102"/>
      <c r="D45" s="103"/>
      <c r="E45" s="106"/>
      <c r="F45" s="103"/>
      <c r="G45" s="107">
        <f t="shared" si="13"/>
        <v>0</v>
      </c>
      <c r="H45" s="104" t="str">
        <f t="shared" si="7"/>
        <v>-</v>
      </c>
      <c r="I45" s="105">
        <f t="shared" si="8"/>
        <v>0</v>
      </c>
      <c r="J45" s="103"/>
      <c r="K45" s="96">
        <f t="shared" si="9"/>
        <v>0</v>
      </c>
      <c r="L45" s="96">
        <f t="shared" si="10"/>
        <v>0</v>
      </c>
      <c r="M45" s="96">
        <f t="shared" si="11"/>
        <v>0</v>
      </c>
      <c r="N45" s="96">
        <f t="shared" si="12"/>
        <v>0</v>
      </c>
      <c r="O45" s="96">
        <f t="shared" si="14"/>
        <v>0</v>
      </c>
    </row>
    <row r="46" spans="1:15" x14ac:dyDescent="0.15">
      <c r="A46" s="102"/>
      <c r="B46" s="102"/>
      <c r="C46" s="102"/>
      <c r="D46" s="103"/>
      <c r="E46" s="106"/>
      <c r="F46" s="103"/>
      <c r="G46" s="107">
        <f t="shared" si="13"/>
        <v>0</v>
      </c>
      <c r="H46" s="104" t="str">
        <f t="shared" si="7"/>
        <v>-</v>
      </c>
      <c r="I46" s="105">
        <f t="shared" si="8"/>
        <v>0</v>
      </c>
      <c r="J46" s="103"/>
      <c r="K46" s="96">
        <f t="shared" si="9"/>
        <v>0</v>
      </c>
      <c r="L46" s="96">
        <f t="shared" si="10"/>
        <v>0</v>
      </c>
      <c r="M46" s="96">
        <f t="shared" si="11"/>
        <v>0</v>
      </c>
      <c r="N46" s="96">
        <f t="shared" si="12"/>
        <v>0</v>
      </c>
      <c r="O46" s="96">
        <f t="shared" si="14"/>
        <v>0</v>
      </c>
    </row>
    <row r="47" spans="1:15" x14ac:dyDescent="0.15">
      <c r="A47" s="102"/>
      <c r="B47" s="102"/>
      <c r="C47" s="102"/>
      <c r="D47" s="103"/>
      <c r="E47" s="106"/>
      <c r="F47" s="103"/>
      <c r="G47" s="107">
        <f t="shared" si="13"/>
        <v>0</v>
      </c>
      <c r="H47" s="104" t="str">
        <f t="shared" si="7"/>
        <v>-</v>
      </c>
      <c r="I47" s="105">
        <f t="shared" si="8"/>
        <v>0</v>
      </c>
      <c r="J47" s="103"/>
      <c r="K47" s="96">
        <f t="shared" si="9"/>
        <v>0</v>
      </c>
      <c r="L47" s="96">
        <f t="shared" si="10"/>
        <v>0</v>
      </c>
      <c r="M47" s="96">
        <f t="shared" si="11"/>
        <v>0</v>
      </c>
      <c r="N47" s="96">
        <f t="shared" si="12"/>
        <v>0</v>
      </c>
      <c r="O47" s="96">
        <f t="shared" si="14"/>
        <v>0</v>
      </c>
    </row>
    <row r="48" spans="1:15" x14ac:dyDescent="0.15">
      <c r="A48" s="102"/>
      <c r="B48" s="102"/>
      <c r="C48" s="102"/>
      <c r="D48" s="103"/>
      <c r="E48" s="106"/>
      <c r="F48" s="103"/>
      <c r="G48" s="107">
        <f t="shared" si="13"/>
        <v>0</v>
      </c>
      <c r="H48" s="104" t="str">
        <f t="shared" si="7"/>
        <v>-</v>
      </c>
      <c r="I48" s="105">
        <f t="shared" si="8"/>
        <v>0</v>
      </c>
      <c r="J48" s="103"/>
      <c r="K48" s="96">
        <f t="shared" si="9"/>
        <v>0</v>
      </c>
      <c r="L48" s="96">
        <f t="shared" si="10"/>
        <v>0</v>
      </c>
      <c r="M48" s="96">
        <f t="shared" si="11"/>
        <v>0</v>
      </c>
      <c r="N48" s="96">
        <f t="shared" si="12"/>
        <v>0</v>
      </c>
      <c r="O48" s="96">
        <f t="shared" si="14"/>
        <v>0</v>
      </c>
    </row>
    <row r="49" spans="1:15" x14ac:dyDescent="0.15">
      <c r="A49" s="165" t="s">
        <v>19</v>
      </c>
      <c r="B49" s="165"/>
      <c r="C49" s="165"/>
      <c r="D49" s="96">
        <f>SUM(D29:D48)</f>
        <v>880</v>
      </c>
      <c r="E49" s="96">
        <f>SUM(E29:E48)</f>
        <v>4</v>
      </c>
      <c r="F49" s="96">
        <f>SUM(F29:F48)</f>
        <v>5</v>
      </c>
      <c r="G49" s="96">
        <f>SUM(G29:G48)</f>
        <v>20</v>
      </c>
      <c r="H49" s="96"/>
      <c r="I49" s="96">
        <f t="shared" ref="I49:O49" si="18">SUM(I29:I48)</f>
        <v>70400</v>
      </c>
      <c r="J49" s="96">
        <f t="shared" si="18"/>
        <v>68000</v>
      </c>
      <c r="K49" s="96">
        <f t="shared" si="18"/>
        <v>0</v>
      </c>
      <c r="L49" s="96">
        <f t="shared" si="18"/>
        <v>0</v>
      </c>
      <c r="M49" s="96">
        <f t="shared" si="18"/>
        <v>408</v>
      </c>
      <c r="N49" s="96">
        <f t="shared" si="18"/>
        <v>204</v>
      </c>
      <c r="O49" s="96">
        <f t="shared" si="18"/>
        <v>0</v>
      </c>
    </row>
    <row r="50" spans="1:15" x14ac:dyDescent="0.15">
      <c r="A50" t="s">
        <v>147</v>
      </c>
      <c r="M50" s="166" t="s">
        <v>148</v>
      </c>
      <c r="N50" s="166"/>
      <c r="O50" s="108">
        <f>SUM(K49:O49)</f>
        <v>612</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view="pageBreakPreview" zoomScale="106" zoomScaleNormal="100" zoomScaleSheetLayoutView="106" workbookViewId="0">
      <selection activeCell="D42" sqref="D42"/>
    </sheetView>
  </sheetViews>
  <sheetFormatPr defaultRowHeight="13.5" x14ac:dyDescent="0.15"/>
  <cols>
    <col min="1" max="15" width="10.75" customWidth="1"/>
  </cols>
  <sheetData>
    <row r="1" spans="1:15" x14ac:dyDescent="0.15">
      <c r="A1" s="156" t="s">
        <v>157</v>
      </c>
      <c r="B1" s="156"/>
      <c r="C1" s="156"/>
      <c r="D1" s="156"/>
      <c r="E1" s="156"/>
      <c r="F1" s="156"/>
      <c r="G1" s="156"/>
      <c r="H1" s="156"/>
      <c r="I1" s="156"/>
      <c r="J1" s="156"/>
      <c r="K1" s="156"/>
      <c r="L1" s="156"/>
      <c r="M1" s="156"/>
      <c r="N1" s="156"/>
      <c r="O1" s="156"/>
    </row>
    <row r="3" spans="1:15" x14ac:dyDescent="0.15">
      <c r="A3" t="s">
        <v>154</v>
      </c>
      <c r="H3" s="95" t="s">
        <v>131</v>
      </c>
      <c r="K3" t="s">
        <v>156</v>
      </c>
    </row>
    <row r="4" spans="1:15" x14ac:dyDescent="0.15">
      <c r="A4" s="97" t="s">
        <v>155</v>
      </c>
      <c r="B4" s="89" t="s">
        <v>121</v>
      </c>
      <c r="C4" s="89" t="s">
        <v>128</v>
      </c>
      <c r="D4" s="89" t="s">
        <v>122</v>
      </c>
      <c r="E4" s="136" t="s">
        <v>132</v>
      </c>
      <c r="F4" s="89" t="s">
        <v>125</v>
      </c>
      <c r="G4" s="89" t="s">
        <v>124</v>
      </c>
      <c r="H4" s="89" t="s">
        <v>133</v>
      </c>
      <c r="K4" t="s">
        <v>134</v>
      </c>
      <c r="L4" s="99" t="s">
        <v>130</v>
      </c>
      <c r="N4" s="110"/>
    </row>
    <row r="5" spans="1:15" x14ac:dyDescent="0.15">
      <c r="A5" s="102">
        <v>11111</v>
      </c>
      <c r="B5" s="102" t="s">
        <v>129</v>
      </c>
      <c r="C5" s="102">
        <v>55</v>
      </c>
      <c r="D5" s="103">
        <v>400000</v>
      </c>
      <c r="E5" s="103">
        <v>410000</v>
      </c>
      <c r="F5" s="96">
        <f>IF(C5&gt;=40,ROUND(E5*$M$8,0),ROUND(E5*$M$7,0))</f>
        <v>23452</v>
      </c>
      <c r="G5" s="96">
        <f>ROUND(E5*$M$9,0)</f>
        <v>37515</v>
      </c>
      <c r="H5" s="96">
        <f>IF(G5&gt;=1,ROUND(E5*$M$10,0),0)</f>
        <v>1476</v>
      </c>
      <c r="K5" s="167" t="s">
        <v>135</v>
      </c>
      <c r="L5" s="167"/>
      <c r="M5" s="100">
        <f>6/1000</f>
        <v>6.0000000000000001E-3</v>
      </c>
      <c r="N5" s="109"/>
    </row>
    <row r="6" spans="1:15" x14ac:dyDescent="0.15">
      <c r="A6" s="102"/>
      <c r="B6" s="102"/>
      <c r="C6" s="102"/>
      <c r="D6" s="103"/>
      <c r="E6" s="103"/>
      <c r="F6" s="96">
        <f>IF(C6&gt;=40,ROUND(E6*$M$8,0),ROUND(E6*$M$7,0))</f>
        <v>0</v>
      </c>
      <c r="G6" s="96">
        <f>ROUND(E6*$M$9,0)</f>
        <v>0</v>
      </c>
      <c r="H6" s="96">
        <f t="shared" ref="H6:H9" si="0">IF(G6&gt;=1,ROUND(E6*$M$10,0),0)</f>
        <v>0</v>
      </c>
      <c r="K6" s="167" t="s">
        <v>136</v>
      </c>
      <c r="L6" s="167"/>
      <c r="M6" s="100">
        <f>3/1000</f>
        <v>3.0000000000000001E-3</v>
      </c>
      <c r="N6" s="109"/>
    </row>
    <row r="7" spans="1:15" x14ac:dyDescent="0.15">
      <c r="A7" s="102"/>
      <c r="B7" s="102"/>
      <c r="C7" s="102"/>
      <c r="D7" s="103"/>
      <c r="E7" s="103"/>
      <c r="F7" s="96">
        <f>IF(C7&gt;=40,ROUND(E7*$M$8,0),ROUND(E7*$M$7,0))</f>
        <v>0</v>
      </c>
      <c r="G7" s="96">
        <f>ROUND(E7*$M$9,0)</f>
        <v>0</v>
      </c>
      <c r="H7" s="96">
        <f t="shared" si="0"/>
        <v>0</v>
      </c>
      <c r="K7" s="98" t="s">
        <v>139</v>
      </c>
      <c r="L7" s="98"/>
      <c r="M7" s="101">
        <f>9.64%/2</f>
        <v>4.82E-2</v>
      </c>
      <c r="N7" s="109"/>
    </row>
    <row r="8" spans="1:15" x14ac:dyDescent="0.15">
      <c r="A8" s="102"/>
      <c r="B8" s="102"/>
      <c r="C8" s="102"/>
      <c r="D8" s="103"/>
      <c r="E8" s="103"/>
      <c r="F8" s="96">
        <f>IF(C8&gt;=40,ROUND(E8*$M$8,0),ROUND(E8*$M$7,0))</f>
        <v>0</v>
      </c>
      <c r="G8" s="96">
        <f>ROUND(E8*$M$9,0)</f>
        <v>0</v>
      </c>
      <c r="H8" s="96">
        <f t="shared" si="0"/>
        <v>0</v>
      </c>
      <c r="K8" s="98" t="s">
        <v>140</v>
      </c>
      <c r="L8" s="98"/>
      <c r="M8" s="101">
        <f>11.44%/2</f>
        <v>5.7200000000000001E-2</v>
      </c>
      <c r="N8" s="109"/>
    </row>
    <row r="9" spans="1:15" x14ac:dyDescent="0.15">
      <c r="A9" s="102"/>
      <c r="B9" s="102"/>
      <c r="C9" s="102"/>
      <c r="D9" s="103"/>
      <c r="E9" s="103"/>
      <c r="F9" s="96">
        <f>IF(C9&gt;=40,ROUND(E9*$M$8,0),ROUND(E9*$M$7,0))</f>
        <v>0</v>
      </c>
      <c r="G9" s="96">
        <f>ROUND(E9*$M$9,0)</f>
        <v>0</v>
      </c>
      <c r="H9" s="96">
        <f t="shared" si="0"/>
        <v>0</v>
      </c>
      <c r="K9" s="98" t="s">
        <v>138</v>
      </c>
      <c r="L9" s="98"/>
      <c r="M9" s="101">
        <f>18.3%/2</f>
        <v>9.1499999999999998E-2</v>
      </c>
      <c r="N9" s="109"/>
    </row>
    <row r="10" spans="1:15" x14ac:dyDescent="0.15">
      <c r="A10" s="165" t="s">
        <v>19</v>
      </c>
      <c r="B10" s="165"/>
      <c r="C10" s="165"/>
      <c r="D10" s="96">
        <f>SUM(D5:D9)</f>
        <v>400000</v>
      </c>
      <c r="E10" s="96">
        <f>SUM(E5:E9)</f>
        <v>410000</v>
      </c>
      <c r="F10" s="96">
        <f>SUM(F5:F9)</f>
        <v>23452</v>
      </c>
      <c r="G10" s="96">
        <f>SUM(G5:G9)</f>
        <v>37515</v>
      </c>
      <c r="H10" s="96">
        <f>SUM(H5:H9)</f>
        <v>1476</v>
      </c>
      <c r="K10" s="124" t="s">
        <v>196</v>
      </c>
      <c r="L10" s="98"/>
      <c r="M10" s="101">
        <v>3.5999999999999999E-3</v>
      </c>
      <c r="N10" s="109"/>
    </row>
    <row r="11" spans="1:15" x14ac:dyDescent="0.15">
      <c r="F11" s="166" t="s">
        <v>149</v>
      </c>
      <c r="G11" s="166"/>
      <c r="H11" s="108">
        <f>SUM(F10:H10)</f>
        <v>62443</v>
      </c>
    </row>
    <row r="13" spans="1:15" x14ac:dyDescent="0.15">
      <c r="A13" t="s">
        <v>137</v>
      </c>
      <c r="J13" s="95" t="s">
        <v>131</v>
      </c>
    </row>
    <row r="14" spans="1:15" x14ac:dyDescent="0.15">
      <c r="A14" s="97" t="s">
        <v>120</v>
      </c>
      <c r="B14" s="89" t="s">
        <v>121</v>
      </c>
      <c r="C14" s="89" t="s">
        <v>128</v>
      </c>
      <c r="D14" s="89" t="s">
        <v>122</v>
      </c>
      <c r="E14" s="89" t="s">
        <v>132</v>
      </c>
      <c r="F14" s="89" t="s">
        <v>125</v>
      </c>
      <c r="G14" s="89" t="s">
        <v>124</v>
      </c>
      <c r="H14" s="89" t="s">
        <v>126</v>
      </c>
      <c r="I14" s="89" t="s">
        <v>127</v>
      </c>
      <c r="J14" s="89" t="s">
        <v>133</v>
      </c>
    </row>
    <row r="15" spans="1:15" x14ac:dyDescent="0.15">
      <c r="A15" s="102">
        <v>11111</v>
      </c>
      <c r="B15" s="102" t="s">
        <v>129</v>
      </c>
      <c r="C15" s="102">
        <v>48</v>
      </c>
      <c r="D15" s="103">
        <v>350000</v>
      </c>
      <c r="E15" s="103">
        <v>340000</v>
      </c>
      <c r="F15" s="96">
        <f t="shared" ref="F15:F24" si="1">IF(C15&gt;=40,ROUND(E15*$M$8,0),ROUND(E15*$M$7,0))</f>
        <v>19448</v>
      </c>
      <c r="G15" s="96">
        <f t="shared" ref="G15:G24" si="2">ROUND(E15*$M$9,0)</f>
        <v>31110</v>
      </c>
      <c r="H15" s="96">
        <f t="shared" ref="H15:H24" si="3">ROUND(E15*$M$5,0)</f>
        <v>2040</v>
      </c>
      <c r="I15" s="96">
        <f t="shared" ref="I15:I24" si="4">ROUND(E15*$M$6,0)</f>
        <v>1020</v>
      </c>
      <c r="J15" s="96">
        <f>IF(G15&gt;=1,ROUND(E15*$M$10,0),0)</f>
        <v>1224</v>
      </c>
    </row>
    <row r="16" spans="1:15" x14ac:dyDescent="0.15">
      <c r="A16" s="102"/>
      <c r="B16" s="102"/>
      <c r="C16" s="102"/>
      <c r="D16" s="103"/>
      <c r="E16" s="103"/>
      <c r="F16" s="96">
        <f t="shared" si="1"/>
        <v>0</v>
      </c>
      <c r="G16" s="96">
        <f t="shared" si="2"/>
        <v>0</v>
      </c>
      <c r="H16" s="96">
        <f t="shared" si="3"/>
        <v>0</v>
      </c>
      <c r="I16" s="96">
        <f t="shared" si="4"/>
        <v>0</v>
      </c>
      <c r="J16" s="96">
        <f t="shared" ref="J16:J24" si="5">IF(G16&gt;=1,ROUND(E16*$M$10,0),0)</f>
        <v>0</v>
      </c>
    </row>
    <row r="17" spans="1:15" x14ac:dyDescent="0.15">
      <c r="A17" s="102"/>
      <c r="B17" s="102"/>
      <c r="C17" s="102"/>
      <c r="D17" s="103"/>
      <c r="E17" s="103"/>
      <c r="F17" s="96">
        <f t="shared" si="1"/>
        <v>0</v>
      </c>
      <c r="G17" s="96">
        <f t="shared" si="2"/>
        <v>0</v>
      </c>
      <c r="H17" s="96">
        <f t="shared" si="3"/>
        <v>0</v>
      </c>
      <c r="I17" s="96">
        <f t="shared" si="4"/>
        <v>0</v>
      </c>
      <c r="J17" s="96">
        <f t="shared" si="5"/>
        <v>0</v>
      </c>
    </row>
    <row r="18" spans="1:15" x14ac:dyDescent="0.15">
      <c r="A18" s="102"/>
      <c r="B18" s="102"/>
      <c r="C18" s="102"/>
      <c r="D18" s="103"/>
      <c r="E18" s="103"/>
      <c r="F18" s="96">
        <f t="shared" si="1"/>
        <v>0</v>
      </c>
      <c r="G18" s="96">
        <f t="shared" si="2"/>
        <v>0</v>
      </c>
      <c r="H18" s="96">
        <f t="shared" si="3"/>
        <v>0</v>
      </c>
      <c r="I18" s="96">
        <f t="shared" si="4"/>
        <v>0</v>
      </c>
      <c r="J18" s="96">
        <f t="shared" si="5"/>
        <v>0</v>
      </c>
    </row>
    <row r="19" spans="1:15" x14ac:dyDescent="0.15">
      <c r="A19" s="102"/>
      <c r="B19" s="102"/>
      <c r="C19" s="102"/>
      <c r="D19" s="103"/>
      <c r="E19" s="103"/>
      <c r="F19" s="96">
        <f t="shared" si="1"/>
        <v>0</v>
      </c>
      <c r="G19" s="96">
        <f t="shared" si="2"/>
        <v>0</v>
      </c>
      <c r="H19" s="96">
        <f t="shared" si="3"/>
        <v>0</v>
      </c>
      <c r="I19" s="96">
        <f t="shared" si="4"/>
        <v>0</v>
      </c>
      <c r="J19" s="96">
        <f t="shared" si="5"/>
        <v>0</v>
      </c>
    </row>
    <row r="20" spans="1:15" x14ac:dyDescent="0.15">
      <c r="A20" s="102"/>
      <c r="B20" s="102"/>
      <c r="C20" s="102"/>
      <c r="D20" s="103"/>
      <c r="E20" s="103"/>
      <c r="F20" s="96">
        <f t="shared" si="1"/>
        <v>0</v>
      </c>
      <c r="G20" s="96">
        <f t="shared" si="2"/>
        <v>0</v>
      </c>
      <c r="H20" s="96">
        <f t="shared" si="3"/>
        <v>0</v>
      </c>
      <c r="I20" s="96">
        <f t="shared" si="4"/>
        <v>0</v>
      </c>
      <c r="J20" s="96">
        <f t="shared" si="5"/>
        <v>0</v>
      </c>
    </row>
    <row r="21" spans="1:15" x14ac:dyDescent="0.15">
      <c r="A21" s="102"/>
      <c r="B21" s="102"/>
      <c r="C21" s="102"/>
      <c r="D21" s="103"/>
      <c r="E21" s="103"/>
      <c r="F21" s="96">
        <f t="shared" si="1"/>
        <v>0</v>
      </c>
      <c r="G21" s="96">
        <f t="shared" si="2"/>
        <v>0</v>
      </c>
      <c r="H21" s="96">
        <f t="shared" si="3"/>
        <v>0</v>
      </c>
      <c r="I21" s="96">
        <f t="shared" si="4"/>
        <v>0</v>
      </c>
      <c r="J21" s="96">
        <f t="shared" si="5"/>
        <v>0</v>
      </c>
    </row>
    <row r="22" spans="1:15" x14ac:dyDescent="0.15">
      <c r="A22" s="102"/>
      <c r="B22" s="102"/>
      <c r="C22" s="102"/>
      <c r="D22" s="103"/>
      <c r="E22" s="103"/>
      <c r="F22" s="96">
        <f t="shared" si="1"/>
        <v>0</v>
      </c>
      <c r="G22" s="96">
        <f t="shared" si="2"/>
        <v>0</v>
      </c>
      <c r="H22" s="96">
        <f t="shared" si="3"/>
        <v>0</v>
      </c>
      <c r="I22" s="96">
        <f t="shared" si="4"/>
        <v>0</v>
      </c>
      <c r="J22" s="96">
        <f t="shared" si="5"/>
        <v>0</v>
      </c>
    </row>
    <row r="23" spans="1:15" x14ac:dyDescent="0.15">
      <c r="A23" s="102"/>
      <c r="B23" s="102"/>
      <c r="C23" s="102"/>
      <c r="D23" s="103"/>
      <c r="E23" s="103"/>
      <c r="F23" s="96">
        <f t="shared" si="1"/>
        <v>0</v>
      </c>
      <c r="G23" s="96">
        <f t="shared" si="2"/>
        <v>0</v>
      </c>
      <c r="H23" s="96">
        <f t="shared" si="3"/>
        <v>0</v>
      </c>
      <c r="I23" s="96">
        <f t="shared" si="4"/>
        <v>0</v>
      </c>
      <c r="J23" s="96">
        <f t="shared" si="5"/>
        <v>0</v>
      </c>
    </row>
    <row r="24" spans="1:15" x14ac:dyDescent="0.15">
      <c r="A24" s="102"/>
      <c r="B24" s="102"/>
      <c r="C24" s="102"/>
      <c r="D24" s="103"/>
      <c r="E24" s="103"/>
      <c r="F24" s="96">
        <f t="shared" si="1"/>
        <v>0</v>
      </c>
      <c r="G24" s="96">
        <f t="shared" si="2"/>
        <v>0</v>
      </c>
      <c r="H24" s="96">
        <f t="shared" si="3"/>
        <v>0</v>
      </c>
      <c r="I24" s="96">
        <f t="shared" si="4"/>
        <v>0</v>
      </c>
      <c r="J24" s="96">
        <f t="shared" si="5"/>
        <v>0</v>
      </c>
    </row>
    <row r="25" spans="1:15" x14ac:dyDescent="0.15">
      <c r="A25" s="165" t="s">
        <v>19</v>
      </c>
      <c r="B25" s="165"/>
      <c r="C25" s="165"/>
      <c r="D25" s="96">
        <f>SUM(D15:D24)</f>
        <v>350000</v>
      </c>
      <c r="E25" s="96">
        <f t="shared" ref="E25" si="6">SUM(E15:E24)</f>
        <v>340000</v>
      </c>
      <c r="F25" s="96">
        <f>SUM(F15:F24)</f>
        <v>19448</v>
      </c>
      <c r="G25" s="96">
        <f>SUM(G15:G24)</f>
        <v>31110</v>
      </c>
      <c r="H25" s="96">
        <f>SUM(H15:H24)</f>
        <v>2040</v>
      </c>
      <c r="I25" s="96">
        <f>SUM(I15:I24)</f>
        <v>1020</v>
      </c>
      <c r="J25" s="96">
        <f>SUM(J15:J24)</f>
        <v>1224</v>
      </c>
    </row>
    <row r="26" spans="1:15" x14ac:dyDescent="0.15">
      <c r="H26" s="166" t="s">
        <v>149</v>
      </c>
      <c r="I26" s="166"/>
      <c r="J26" s="108">
        <f>SUM(F25:J25)</f>
        <v>54842</v>
      </c>
    </row>
    <row r="27" spans="1:15" x14ac:dyDescent="0.15">
      <c r="A27" t="s">
        <v>141</v>
      </c>
      <c r="O27" s="95" t="s">
        <v>146</v>
      </c>
    </row>
    <row r="28" spans="1:15" x14ac:dyDescent="0.15">
      <c r="A28" s="97" t="s">
        <v>120</v>
      </c>
      <c r="B28" s="89" t="s">
        <v>121</v>
      </c>
      <c r="C28" s="89" t="s">
        <v>128</v>
      </c>
      <c r="D28" s="89" t="s">
        <v>142</v>
      </c>
      <c r="E28" s="89" t="s">
        <v>143</v>
      </c>
      <c r="F28" s="89" t="s">
        <v>144</v>
      </c>
      <c r="G28" s="89" t="s">
        <v>145</v>
      </c>
      <c r="H28" s="89" t="s">
        <v>123</v>
      </c>
      <c r="I28" s="89" t="s">
        <v>122</v>
      </c>
      <c r="J28" s="89" t="s">
        <v>132</v>
      </c>
      <c r="K28" s="89" t="s">
        <v>125</v>
      </c>
      <c r="L28" s="89" t="s">
        <v>124</v>
      </c>
      <c r="M28" s="89" t="s">
        <v>126</v>
      </c>
      <c r="N28" s="89" t="s">
        <v>127</v>
      </c>
      <c r="O28" s="89" t="s">
        <v>133</v>
      </c>
    </row>
    <row r="29" spans="1:15" x14ac:dyDescent="0.15">
      <c r="A29" s="102">
        <v>11111</v>
      </c>
      <c r="B29" s="102" t="s">
        <v>129</v>
      </c>
      <c r="C29" s="102">
        <v>49</v>
      </c>
      <c r="D29" s="103">
        <v>880</v>
      </c>
      <c r="E29" s="106">
        <v>8</v>
      </c>
      <c r="F29" s="103">
        <v>5</v>
      </c>
      <c r="G29" s="107">
        <f>E29*F29</f>
        <v>40</v>
      </c>
      <c r="H29" s="104" t="str">
        <f t="shared" ref="H29:H48" si="7">IF(C29="","-",IF(C29&gt;=40,IF(G29&gt;=30,"すべて加入",IF(G29&gt;=20,"雇用のみ","加入不要")),IF(G29&gt;=30,"すべて加入",IF(G29&gt;=20,"雇用のみ","加入不要"))))</f>
        <v>すべて加入</v>
      </c>
      <c r="I29" s="105">
        <f t="shared" ref="I29:I48" si="8">G29*4*D29</f>
        <v>140800</v>
      </c>
      <c r="J29" s="103">
        <v>142000</v>
      </c>
      <c r="K29" s="96">
        <f t="shared" ref="K29:K48" si="9">IF(H29="すべて加入",(IF(C29&gt;=40,ROUND(J29*$M$8,0),ROUND(J29*$M$7,0))),0)</f>
        <v>8122</v>
      </c>
      <c r="L29" s="96">
        <f t="shared" ref="L29:L48" si="10">IF(H29="すべて加入",ROUND(J29*$M$9,0),0)</f>
        <v>12993</v>
      </c>
      <c r="M29" s="96">
        <f t="shared" ref="M29:M48" si="11">IF(H29="加入不要",0,ROUND(J29*$M$5,0))</f>
        <v>852</v>
      </c>
      <c r="N29" s="96">
        <f t="shared" ref="N29:N48" si="12">ROUND(J29*$M$6,0)</f>
        <v>426</v>
      </c>
      <c r="O29" s="96">
        <f>IF(L29&gt;=1,ROUND(J29*$M$10,0),0)</f>
        <v>511</v>
      </c>
    </row>
    <row r="30" spans="1:15" x14ac:dyDescent="0.15">
      <c r="A30" s="102">
        <v>22222</v>
      </c>
      <c r="B30" s="102" t="s">
        <v>129</v>
      </c>
      <c r="C30" s="102">
        <v>46</v>
      </c>
      <c r="D30" s="103">
        <v>870</v>
      </c>
      <c r="E30" s="106">
        <v>4</v>
      </c>
      <c r="F30" s="103">
        <v>5</v>
      </c>
      <c r="G30" s="107">
        <f t="shared" ref="G30:G48" si="13">E30*F30</f>
        <v>20</v>
      </c>
      <c r="H30" s="104" t="str">
        <f t="shared" si="7"/>
        <v>雇用のみ</v>
      </c>
      <c r="I30" s="105">
        <f t="shared" si="8"/>
        <v>69600</v>
      </c>
      <c r="J30" s="103">
        <v>68000</v>
      </c>
      <c r="K30" s="96">
        <f t="shared" si="9"/>
        <v>0</v>
      </c>
      <c r="L30" s="96">
        <f t="shared" si="10"/>
        <v>0</v>
      </c>
      <c r="M30" s="96">
        <f t="shared" si="11"/>
        <v>408</v>
      </c>
      <c r="N30" s="96">
        <f t="shared" si="12"/>
        <v>204</v>
      </c>
      <c r="O30" s="96">
        <f t="shared" ref="O30:O48" si="14">IF(L30&gt;=1,ROUND(J30*$M$10,0),0)</f>
        <v>0</v>
      </c>
    </row>
    <row r="31" spans="1:15" x14ac:dyDescent="0.15">
      <c r="A31" s="102"/>
      <c r="B31" s="102"/>
      <c r="C31" s="102"/>
      <c r="D31" s="103"/>
      <c r="E31" s="106"/>
      <c r="F31" s="103"/>
      <c r="G31" s="107">
        <f t="shared" si="13"/>
        <v>0</v>
      </c>
      <c r="H31" s="104" t="str">
        <f t="shared" si="7"/>
        <v>-</v>
      </c>
      <c r="I31" s="105">
        <f t="shared" si="8"/>
        <v>0</v>
      </c>
      <c r="J31" s="103"/>
      <c r="K31" s="96">
        <f t="shared" si="9"/>
        <v>0</v>
      </c>
      <c r="L31" s="96">
        <f t="shared" si="10"/>
        <v>0</v>
      </c>
      <c r="M31" s="96">
        <f t="shared" si="11"/>
        <v>0</v>
      </c>
      <c r="N31" s="96">
        <f t="shared" si="12"/>
        <v>0</v>
      </c>
      <c r="O31" s="96">
        <f t="shared" si="14"/>
        <v>0</v>
      </c>
    </row>
    <row r="32" spans="1:15" x14ac:dyDescent="0.15">
      <c r="A32" s="102"/>
      <c r="B32" s="102"/>
      <c r="C32" s="102"/>
      <c r="D32" s="103"/>
      <c r="E32" s="106"/>
      <c r="F32" s="103"/>
      <c r="G32" s="107">
        <f t="shared" si="13"/>
        <v>0</v>
      </c>
      <c r="H32" s="104" t="str">
        <f t="shared" si="7"/>
        <v>-</v>
      </c>
      <c r="I32" s="105">
        <f t="shared" si="8"/>
        <v>0</v>
      </c>
      <c r="J32" s="103"/>
      <c r="K32" s="96">
        <f t="shared" si="9"/>
        <v>0</v>
      </c>
      <c r="L32" s="96">
        <f t="shared" si="10"/>
        <v>0</v>
      </c>
      <c r="M32" s="96">
        <f t="shared" si="11"/>
        <v>0</v>
      </c>
      <c r="N32" s="96">
        <f t="shared" si="12"/>
        <v>0</v>
      </c>
      <c r="O32" s="96">
        <f t="shared" si="14"/>
        <v>0</v>
      </c>
    </row>
    <row r="33" spans="1:15" x14ac:dyDescent="0.15">
      <c r="A33" s="102"/>
      <c r="B33" s="102"/>
      <c r="C33" s="102"/>
      <c r="D33" s="103"/>
      <c r="E33" s="106"/>
      <c r="F33" s="103"/>
      <c r="G33" s="107">
        <f t="shared" si="13"/>
        <v>0</v>
      </c>
      <c r="H33" s="104" t="str">
        <f t="shared" si="7"/>
        <v>-</v>
      </c>
      <c r="I33" s="105">
        <f t="shared" si="8"/>
        <v>0</v>
      </c>
      <c r="J33" s="103"/>
      <c r="K33" s="96">
        <f t="shared" si="9"/>
        <v>0</v>
      </c>
      <c r="L33" s="96">
        <f t="shared" si="10"/>
        <v>0</v>
      </c>
      <c r="M33" s="96">
        <f t="shared" si="11"/>
        <v>0</v>
      </c>
      <c r="N33" s="96">
        <f t="shared" si="12"/>
        <v>0</v>
      </c>
      <c r="O33" s="96">
        <f t="shared" si="14"/>
        <v>0</v>
      </c>
    </row>
    <row r="34" spans="1:15" x14ac:dyDescent="0.15">
      <c r="A34" s="102"/>
      <c r="B34" s="102"/>
      <c r="C34" s="102"/>
      <c r="D34" s="103"/>
      <c r="E34" s="106"/>
      <c r="F34" s="103"/>
      <c r="G34" s="107">
        <f t="shared" si="13"/>
        <v>0</v>
      </c>
      <c r="H34" s="104" t="str">
        <f t="shared" si="7"/>
        <v>-</v>
      </c>
      <c r="I34" s="105">
        <f t="shared" si="8"/>
        <v>0</v>
      </c>
      <c r="J34" s="103"/>
      <c r="K34" s="96">
        <f t="shared" si="9"/>
        <v>0</v>
      </c>
      <c r="L34" s="96">
        <f t="shared" si="10"/>
        <v>0</v>
      </c>
      <c r="M34" s="96">
        <f t="shared" si="11"/>
        <v>0</v>
      </c>
      <c r="N34" s="96">
        <f t="shared" si="12"/>
        <v>0</v>
      </c>
      <c r="O34" s="96">
        <f t="shared" si="14"/>
        <v>0</v>
      </c>
    </row>
    <row r="35" spans="1:15" x14ac:dyDescent="0.15">
      <c r="A35" s="102"/>
      <c r="B35" s="102"/>
      <c r="C35" s="102"/>
      <c r="D35" s="103"/>
      <c r="E35" s="106"/>
      <c r="F35" s="103"/>
      <c r="G35" s="107">
        <f t="shared" si="13"/>
        <v>0</v>
      </c>
      <c r="H35" s="104" t="str">
        <f t="shared" si="7"/>
        <v>-</v>
      </c>
      <c r="I35" s="105">
        <f t="shared" si="8"/>
        <v>0</v>
      </c>
      <c r="J35" s="103"/>
      <c r="K35" s="96">
        <f t="shared" si="9"/>
        <v>0</v>
      </c>
      <c r="L35" s="96">
        <f t="shared" si="10"/>
        <v>0</v>
      </c>
      <c r="M35" s="96">
        <f t="shared" si="11"/>
        <v>0</v>
      </c>
      <c r="N35" s="96">
        <f t="shared" si="12"/>
        <v>0</v>
      </c>
      <c r="O35" s="96">
        <f t="shared" si="14"/>
        <v>0</v>
      </c>
    </row>
    <row r="36" spans="1:15" x14ac:dyDescent="0.15">
      <c r="A36" s="102"/>
      <c r="B36" s="102"/>
      <c r="C36" s="102"/>
      <c r="D36" s="103"/>
      <c r="E36" s="106"/>
      <c r="F36" s="103"/>
      <c r="G36" s="107">
        <f t="shared" si="13"/>
        <v>0</v>
      </c>
      <c r="H36" s="104" t="str">
        <f t="shared" si="7"/>
        <v>-</v>
      </c>
      <c r="I36" s="105">
        <f t="shared" si="8"/>
        <v>0</v>
      </c>
      <c r="J36" s="103"/>
      <c r="K36" s="96">
        <f t="shared" si="9"/>
        <v>0</v>
      </c>
      <c r="L36" s="96">
        <f t="shared" si="10"/>
        <v>0</v>
      </c>
      <c r="M36" s="96">
        <f t="shared" si="11"/>
        <v>0</v>
      </c>
      <c r="N36" s="96">
        <f t="shared" si="12"/>
        <v>0</v>
      </c>
      <c r="O36" s="96">
        <f t="shared" si="14"/>
        <v>0</v>
      </c>
    </row>
    <row r="37" spans="1:15" x14ac:dyDescent="0.15">
      <c r="A37" s="102"/>
      <c r="B37" s="102"/>
      <c r="C37" s="102"/>
      <c r="D37" s="103"/>
      <c r="E37" s="106"/>
      <c r="F37" s="103"/>
      <c r="G37" s="107">
        <f t="shared" si="13"/>
        <v>0</v>
      </c>
      <c r="H37" s="104" t="str">
        <f t="shared" si="7"/>
        <v>-</v>
      </c>
      <c r="I37" s="105">
        <f t="shared" si="8"/>
        <v>0</v>
      </c>
      <c r="J37" s="103"/>
      <c r="K37" s="96">
        <f t="shared" si="9"/>
        <v>0</v>
      </c>
      <c r="L37" s="96">
        <f t="shared" si="10"/>
        <v>0</v>
      </c>
      <c r="M37" s="96">
        <f t="shared" si="11"/>
        <v>0</v>
      </c>
      <c r="N37" s="96">
        <f t="shared" si="12"/>
        <v>0</v>
      </c>
      <c r="O37" s="96">
        <f t="shared" si="14"/>
        <v>0</v>
      </c>
    </row>
    <row r="38" spans="1:15" x14ac:dyDescent="0.15">
      <c r="A38" s="102"/>
      <c r="B38" s="102"/>
      <c r="C38" s="102"/>
      <c r="D38" s="103"/>
      <c r="E38" s="106"/>
      <c r="F38" s="103"/>
      <c r="G38" s="107">
        <f t="shared" si="13"/>
        <v>0</v>
      </c>
      <c r="H38" s="104" t="str">
        <f t="shared" si="7"/>
        <v>-</v>
      </c>
      <c r="I38" s="105">
        <f t="shared" si="8"/>
        <v>0</v>
      </c>
      <c r="J38" s="103"/>
      <c r="K38" s="96">
        <f t="shared" si="9"/>
        <v>0</v>
      </c>
      <c r="L38" s="96">
        <f t="shared" si="10"/>
        <v>0</v>
      </c>
      <c r="M38" s="96">
        <f t="shared" si="11"/>
        <v>0</v>
      </c>
      <c r="N38" s="96">
        <f t="shared" si="12"/>
        <v>0</v>
      </c>
      <c r="O38" s="96">
        <f t="shared" si="14"/>
        <v>0</v>
      </c>
    </row>
    <row r="39" spans="1:15" x14ac:dyDescent="0.15">
      <c r="A39" s="102"/>
      <c r="B39" s="102"/>
      <c r="C39" s="102"/>
      <c r="D39" s="103"/>
      <c r="E39" s="106"/>
      <c r="F39" s="103"/>
      <c r="G39" s="107">
        <f t="shared" si="13"/>
        <v>0</v>
      </c>
      <c r="H39" s="104" t="str">
        <f t="shared" si="7"/>
        <v>-</v>
      </c>
      <c r="I39" s="105">
        <f t="shared" si="8"/>
        <v>0</v>
      </c>
      <c r="J39" s="103"/>
      <c r="K39" s="96">
        <f t="shared" si="9"/>
        <v>0</v>
      </c>
      <c r="L39" s="96">
        <f t="shared" si="10"/>
        <v>0</v>
      </c>
      <c r="M39" s="96">
        <f t="shared" si="11"/>
        <v>0</v>
      </c>
      <c r="N39" s="96">
        <f t="shared" si="12"/>
        <v>0</v>
      </c>
      <c r="O39" s="96">
        <f t="shared" si="14"/>
        <v>0</v>
      </c>
    </row>
    <row r="40" spans="1:15" x14ac:dyDescent="0.15">
      <c r="A40" s="102"/>
      <c r="B40" s="102"/>
      <c r="C40" s="102"/>
      <c r="D40" s="103"/>
      <c r="E40" s="106"/>
      <c r="F40" s="103"/>
      <c r="G40" s="107">
        <f t="shared" si="13"/>
        <v>0</v>
      </c>
      <c r="H40" s="104" t="str">
        <f t="shared" si="7"/>
        <v>-</v>
      </c>
      <c r="I40" s="105">
        <f t="shared" si="8"/>
        <v>0</v>
      </c>
      <c r="J40" s="103"/>
      <c r="K40" s="96">
        <f t="shared" si="9"/>
        <v>0</v>
      </c>
      <c r="L40" s="96">
        <f t="shared" si="10"/>
        <v>0</v>
      </c>
      <c r="M40" s="96">
        <f t="shared" si="11"/>
        <v>0</v>
      </c>
      <c r="N40" s="96">
        <f t="shared" si="12"/>
        <v>0</v>
      </c>
      <c r="O40" s="96">
        <f t="shared" si="14"/>
        <v>0</v>
      </c>
    </row>
    <row r="41" spans="1:15" x14ac:dyDescent="0.15">
      <c r="A41" s="102"/>
      <c r="B41" s="102"/>
      <c r="C41" s="102"/>
      <c r="D41" s="103"/>
      <c r="E41" s="106"/>
      <c r="F41" s="103"/>
      <c r="G41" s="107">
        <f t="shared" si="13"/>
        <v>0</v>
      </c>
      <c r="H41" s="104" t="str">
        <f t="shared" si="7"/>
        <v>-</v>
      </c>
      <c r="I41" s="105">
        <f t="shared" si="8"/>
        <v>0</v>
      </c>
      <c r="J41" s="103"/>
      <c r="K41" s="96">
        <f t="shared" si="9"/>
        <v>0</v>
      </c>
      <c r="L41" s="96">
        <f t="shared" si="10"/>
        <v>0</v>
      </c>
      <c r="M41" s="96">
        <f t="shared" si="11"/>
        <v>0</v>
      </c>
      <c r="N41" s="96">
        <f t="shared" si="12"/>
        <v>0</v>
      </c>
      <c r="O41" s="96">
        <f t="shared" si="14"/>
        <v>0</v>
      </c>
    </row>
    <row r="42" spans="1:15" x14ac:dyDescent="0.15">
      <c r="A42" s="102"/>
      <c r="B42" s="102"/>
      <c r="C42" s="102"/>
      <c r="D42" s="103"/>
      <c r="E42" s="106"/>
      <c r="F42" s="103"/>
      <c r="G42" s="107">
        <f t="shared" si="13"/>
        <v>0</v>
      </c>
      <c r="H42" s="104" t="str">
        <f t="shared" si="7"/>
        <v>-</v>
      </c>
      <c r="I42" s="105">
        <f t="shared" si="8"/>
        <v>0</v>
      </c>
      <c r="J42" s="103"/>
      <c r="K42" s="96">
        <f t="shared" si="9"/>
        <v>0</v>
      </c>
      <c r="L42" s="96">
        <f t="shared" si="10"/>
        <v>0</v>
      </c>
      <c r="M42" s="96">
        <f t="shared" si="11"/>
        <v>0</v>
      </c>
      <c r="N42" s="96">
        <f t="shared" si="12"/>
        <v>0</v>
      </c>
      <c r="O42" s="96">
        <f t="shared" si="14"/>
        <v>0</v>
      </c>
    </row>
    <row r="43" spans="1:15" x14ac:dyDescent="0.15">
      <c r="A43" s="102"/>
      <c r="B43" s="102"/>
      <c r="C43" s="102"/>
      <c r="D43" s="103"/>
      <c r="E43" s="106"/>
      <c r="F43" s="103"/>
      <c r="G43" s="107">
        <f t="shared" si="13"/>
        <v>0</v>
      </c>
      <c r="H43" s="104" t="str">
        <f t="shared" si="7"/>
        <v>-</v>
      </c>
      <c r="I43" s="105">
        <f t="shared" si="8"/>
        <v>0</v>
      </c>
      <c r="J43" s="103"/>
      <c r="K43" s="96">
        <f t="shared" si="9"/>
        <v>0</v>
      </c>
      <c r="L43" s="96">
        <f t="shared" si="10"/>
        <v>0</v>
      </c>
      <c r="M43" s="96">
        <f t="shared" si="11"/>
        <v>0</v>
      </c>
      <c r="N43" s="96">
        <f t="shared" si="12"/>
        <v>0</v>
      </c>
      <c r="O43" s="96">
        <f t="shared" si="14"/>
        <v>0</v>
      </c>
    </row>
    <row r="44" spans="1:15" x14ac:dyDescent="0.15">
      <c r="A44" s="102"/>
      <c r="B44" s="102"/>
      <c r="C44" s="102"/>
      <c r="D44" s="103"/>
      <c r="E44" s="106"/>
      <c r="F44" s="103"/>
      <c r="G44" s="107">
        <f t="shared" si="13"/>
        <v>0</v>
      </c>
      <c r="H44" s="104" t="str">
        <f t="shared" si="7"/>
        <v>-</v>
      </c>
      <c r="I44" s="105">
        <f t="shared" si="8"/>
        <v>0</v>
      </c>
      <c r="J44" s="103"/>
      <c r="K44" s="96">
        <f t="shared" si="9"/>
        <v>0</v>
      </c>
      <c r="L44" s="96">
        <f t="shared" si="10"/>
        <v>0</v>
      </c>
      <c r="M44" s="96">
        <f t="shared" si="11"/>
        <v>0</v>
      </c>
      <c r="N44" s="96">
        <f t="shared" si="12"/>
        <v>0</v>
      </c>
      <c r="O44" s="96">
        <f t="shared" si="14"/>
        <v>0</v>
      </c>
    </row>
    <row r="45" spans="1:15" x14ac:dyDescent="0.15">
      <c r="A45" s="102"/>
      <c r="B45" s="102"/>
      <c r="C45" s="102"/>
      <c r="D45" s="103"/>
      <c r="E45" s="106"/>
      <c r="F45" s="103"/>
      <c r="G45" s="107">
        <f t="shared" si="13"/>
        <v>0</v>
      </c>
      <c r="H45" s="104" t="str">
        <f t="shared" si="7"/>
        <v>-</v>
      </c>
      <c r="I45" s="105">
        <f t="shared" si="8"/>
        <v>0</v>
      </c>
      <c r="J45" s="103"/>
      <c r="K45" s="96">
        <f t="shared" si="9"/>
        <v>0</v>
      </c>
      <c r="L45" s="96">
        <f t="shared" si="10"/>
        <v>0</v>
      </c>
      <c r="M45" s="96">
        <f t="shared" si="11"/>
        <v>0</v>
      </c>
      <c r="N45" s="96">
        <f t="shared" si="12"/>
        <v>0</v>
      </c>
      <c r="O45" s="96">
        <f t="shared" si="14"/>
        <v>0</v>
      </c>
    </row>
    <row r="46" spans="1:15" x14ac:dyDescent="0.15">
      <c r="A46" s="102"/>
      <c r="B46" s="102"/>
      <c r="C46" s="102"/>
      <c r="D46" s="103"/>
      <c r="E46" s="106"/>
      <c r="F46" s="103"/>
      <c r="G46" s="107">
        <f t="shared" si="13"/>
        <v>0</v>
      </c>
      <c r="H46" s="104" t="str">
        <f t="shared" si="7"/>
        <v>-</v>
      </c>
      <c r="I46" s="105">
        <f t="shared" si="8"/>
        <v>0</v>
      </c>
      <c r="J46" s="103"/>
      <c r="K46" s="96">
        <f t="shared" si="9"/>
        <v>0</v>
      </c>
      <c r="L46" s="96">
        <f t="shared" si="10"/>
        <v>0</v>
      </c>
      <c r="M46" s="96">
        <f t="shared" si="11"/>
        <v>0</v>
      </c>
      <c r="N46" s="96">
        <f t="shared" si="12"/>
        <v>0</v>
      </c>
      <c r="O46" s="96">
        <f t="shared" si="14"/>
        <v>0</v>
      </c>
    </row>
    <row r="47" spans="1:15" x14ac:dyDescent="0.15">
      <c r="A47" s="102"/>
      <c r="B47" s="102"/>
      <c r="C47" s="102"/>
      <c r="D47" s="103"/>
      <c r="E47" s="106"/>
      <c r="F47" s="103"/>
      <c r="G47" s="107">
        <f t="shared" si="13"/>
        <v>0</v>
      </c>
      <c r="H47" s="104" t="str">
        <f t="shared" si="7"/>
        <v>-</v>
      </c>
      <c r="I47" s="105">
        <f t="shared" si="8"/>
        <v>0</v>
      </c>
      <c r="J47" s="103"/>
      <c r="K47" s="96">
        <f t="shared" si="9"/>
        <v>0</v>
      </c>
      <c r="L47" s="96">
        <f t="shared" si="10"/>
        <v>0</v>
      </c>
      <c r="M47" s="96">
        <f t="shared" si="11"/>
        <v>0</v>
      </c>
      <c r="N47" s="96">
        <f t="shared" si="12"/>
        <v>0</v>
      </c>
      <c r="O47" s="96">
        <f t="shared" si="14"/>
        <v>0</v>
      </c>
    </row>
    <row r="48" spans="1:15" x14ac:dyDescent="0.15">
      <c r="A48" s="102"/>
      <c r="B48" s="102"/>
      <c r="C48" s="102"/>
      <c r="D48" s="103"/>
      <c r="E48" s="106"/>
      <c r="F48" s="103"/>
      <c r="G48" s="107">
        <f t="shared" si="13"/>
        <v>0</v>
      </c>
      <c r="H48" s="104" t="str">
        <f t="shared" si="7"/>
        <v>-</v>
      </c>
      <c r="I48" s="105">
        <f t="shared" si="8"/>
        <v>0</v>
      </c>
      <c r="J48" s="103"/>
      <c r="K48" s="96">
        <f t="shared" si="9"/>
        <v>0</v>
      </c>
      <c r="L48" s="96">
        <f t="shared" si="10"/>
        <v>0</v>
      </c>
      <c r="M48" s="96">
        <f t="shared" si="11"/>
        <v>0</v>
      </c>
      <c r="N48" s="96">
        <f t="shared" si="12"/>
        <v>0</v>
      </c>
      <c r="O48" s="96">
        <f t="shared" si="14"/>
        <v>0</v>
      </c>
    </row>
    <row r="49" spans="1:15" x14ac:dyDescent="0.15">
      <c r="A49" s="165" t="s">
        <v>19</v>
      </c>
      <c r="B49" s="165"/>
      <c r="C49" s="165"/>
      <c r="D49" s="96">
        <f>SUM(D29:D48)</f>
        <v>1750</v>
      </c>
      <c r="E49" s="96">
        <f>SUM(E29:E48)</f>
        <v>12</v>
      </c>
      <c r="F49" s="96">
        <f>SUM(F29:F48)</f>
        <v>10</v>
      </c>
      <c r="G49" s="96">
        <f>SUM(G29:G48)</f>
        <v>60</v>
      </c>
      <c r="H49" s="96"/>
      <c r="I49" s="96">
        <f t="shared" ref="I49:O49" si="15">SUM(I29:I48)</f>
        <v>210400</v>
      </c>
      <c r="J49" s="96">
        <f t="shared" si="15"/>
        <v>210000</v>
      </c>
      <c r="K49" s="96">
        <f t="shared" si="15"/>
        <v>8122</v>
      </c>
      <c r="L49" s="96">
        <f t="shared" si="15"/>
        <v>12993</v>
      </c>
      <c r="M49" s="96">
        <f t="shared" si="15"/>
        <v>1260</v>
      </c>
      <c r="N49" s="96">
        <f t="shared" si="15"/>
        <v>630</v>
      </c>
      <c r="O49" s="96">
        <f t="shared" si="15"/>
        <v>511</v>
      </c>
    </row>
    <row r="50" spans="1:15" x14ac:dyDescent="0.15">
      <c r="A50" t="s">
        <v>147</v>
      </c>
      <c r="M50" s="166" t="s">
        <v>148</v>
      </c>
      <c r="N50" s="166"/>
      <c r="O50" s="108">
        <f>SUM(K49:O49)</f>
        <v>23516</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view="pageBreakPreview" zoomScaleNormal="100" zoomScaleSheetLayoutView="100" workbookViewId="0">
      <pane xSplit="5" ySplit="4" topLeftCell="F5" activePane="bottomRight" state="frozen"/>
      <selection activeCell="G4" sqref="G4"/>
      <selection pane="topRight" activeCell="G4" sqref="G4"/>
      <selection pane="bottomLeft" activeCell="G4" sqref="G4"/>
      <selection pane="bottomRight" activeCell="F4" sqref="F4:K4"/>
    </sheetView>
  </sheetViews>
  <sheetFormatPr defaultRowHeight="13.5" x14ac:dyDescent="0.15"/>
  <cols>
    <col min="1" max="1" width="8.875" style="1"/>
    <col min="2" max="2" width="3.5" style="1" customWidth="1"/>
    <col min="3" max="4" width="4" style="1" customWidth="1"/>
    <col min="5" max="5" width="24.75" style="1" customWidth="1"/>
    <col min="6" max="17" width="6.375" style="1" customWidth="1"/>
    <col min="18" max="212" width="8.875" style="1"/>
    <col min="213" max="214" width="4" style="1" customWidth="1"/>
    <col min="215" max="215" width="16.25" style="1" customWidth="1"/>
    <col min="216" max="220" width="10.625" style="1" customWidth="1"/>
    <col min="221" max="221" width="39.875" style="1" customWidth="1"/>
    <col min="222" max="468" width="8.875" style="1"/>
    <col min="469" max="470" width="4" style="1" customWidth="1"/>
    <col min="471" max="471" width="16.25" style="1" customWidth="1"/>
    <col min="472" max="476" width="10.625" style="1" customWidth="1"/>
    <col min="477" max="477" width="39.875" style="1" customWidth="1"/>
    <col min="478" max="724" width="8.875" style="1"/>
    <col min="725" max="726" width="4" style="1" customWidth="1"/>
    <col min="727" max="727" width="16.25" style="1" customWidth="1"/>
    <col min="728" max="732" width="10.625" style="1" customWidth="1"/>
    <col min="733" max="733" width="39.875" style="1" customWidth="1"/>
    <col min="734" max="980" width="8.875" style="1"/>
    <col min="981" max="982" width="4" style="1" customWidth="1"/>
    <col min="983" max="983" width="16.25" style="1" customWidth="1"/>
    <col min="984" max="988" width="10.625" style="1" customWidth="1"/>
    <col min="989" max="989" width="39.875" style="1" customWidth="1"/>
    <col min="990" max="1236" width="8.875" style="1"/>
    <col min="1237" max="1238" width="4" style="1" customWidth="1"/>
    <col min="1239" max="1239" width="16.25" style="1" customWidth="1"/>
    <col min="1240" max="1244" width="10.625" style="1" customWidth="1"/>
    <col min="1245" max="1245" width="39.875" style="1" customWidth="1"/>
    <col min="1246" max="1492" width="8.875" style="1"/>
    <col min="1493" max="1494" width="4" style="1" customWidth="1"/>
    <col min="1495" max="1495" width="16.25" style="1" customWidth="1"/>
    <col min="1496" max="1500" width="10.625" style="1" customWidth="1"/>
    <col min="1501" max="1501" width="39.875" style="1" customWidth="1"/>
    <col min="1502" max="1748" width="8.875" style="1"/>
    <col min="1749" max="1750" width="4" style="1" customWidth="1"/>
    <col min="1751" max="1751" width="16.25" style="1" customWidth="1"/>
    <col min="1752" max="1756" width="10.625" style="1" customWidth="1"/>
    <col min="1757" max="1757" width="39.875" style="1" customWidth="1"/>
    <col min="1758" max="2004" width="8.875" style="1"/>
    <col min="2005" max="2006" width="4" style="1" customWidth="1"/>
    <col min="2007" max="2007" width="16.25" style="1" customWidth="1"/>
    <col min="2008" max="2012" width="10.625" style="1" customWidth="1"/>
    <col min="2013" max="2013" width="39.875" style="1" customWidth="1"/>
    <col min="2014" max="2260" width="8.875" style="1"/>
    <col min="2261" max="2262" width="4" style="1" customWidth="1"/>
    <col min="2263" max="2263" width="16.25" style="1" customWidth="1"/>
    <col min="2264" max="2268" width="10.625" style="1" customWidth="1"/>
    <col min="2269" max="2269" width="39.875" style="1" customWidth="1"/>
    <col min="2270" max="2516" width="8.875" style="1"/>
    <col min="2517" max="2518" width="4" style="1" customWidth="1"/>
    <col min="2519" max="2519" width="16.25" style="1" customWidth="1"/>
    <col min="2520" max="2524" width="10.625" style="1" customWidth="1"/>
    <col min="2525" max="2525" width="39.875" style="1" customWidth="1"/>
    <col min="2526" max="2772" width="8.875" style="1"/>
    <col min="2773" max="2774" width="4" style="1" customWidth="1"/>
    <col min="2775" max="2775" width="16.25" style="1" customWidth="1"/>
    <col min="2776" max="2780" width="10.625" style="1" customWidth="1"/>
    <col min="2781" max="2781" width="39.875" style="1" customWidth="1"/>
    <col min="2782" max="3028" width="8.875" style="1"/>
    <col min="3029" max="3030" width="4" style="1" customWidth="1"/>
    <col min="3031" max="3031" width="16.25" style="1" customWidth="1"/>
    <col min="3032" max="3036" width="10.625" style="1" customWidth="1"/>
    <col min="3037" max="3037" width="39.875" style="1" customWidth="1"/>
    <col min="3038" max="3284" width="8.875" style="1"/>
    <col min="3285" max="3286" width="4" style="1" customWidth="1"/>
    <col min="3287" max="3287" width="16.25" style="1" customWidth="1"/>
    <col min="3288" max="3292" width="10.625" style="1" customWidth="1"/>
    <col min="3293" max="3293" width="39.875" style="1" customWidth="1"/>
    <col min="3294" max="3540" width="8.875" style="1"/>
    <col min="3541" max="3542" width="4" style="1" customWidth="1"/>
    <col min="3543" max="3543" width="16.25" style="1" customWidth="1"/>
    <col min="3544" max="3548" width="10.625" style="1" customWidth="1"/>
    <col min="3549" max="3549" width="39.875" style="1" customWidth="1"/>
    <col min="3550" max="3796" width="8.875" style="1"/>
    <col min="3797" max="3798" width="4" style="1" customWidth="1"/>
    <col min="3799" max="3799" width="16.25" style="1" customWidth="1"/>
    <col min="3800" max="3804" width="10.625" style="1" customWidth="1"/>
    <col min="3805" max="3805" width="39.875" style="1" customWidth="1"/>
    <col min="3806" max="4052" width="8.875" style="1"/>
    <col min="4053" max="4054" width="4" style="1" customWidth="1"/>
    <col min="4055" max="4055" width="16.25" style="1" customWidth="1"/>
    <col min="4056" max="4060" width="10.625" style="1" customWidth="1"/>
    <col min="4061" max="4061" width="39.875" style="1" customWidth="1"/>
    <col min="4062" max="4308" width="8.875" style="1"/>
    <col min="4309" max="4310" width="4" style="1" customWidth="1"/>
    <col min="4311" max="4311" width="16.25" style="1" customWidth="1"/>
    <col min="4312" max="4316" width="10.625" style="1" customWidth="1"/>
    <col min="4317" max="4317" width="39.875" style="1" customWidth="1"/>
    <col min="4318" max="4564" width="8.875" style="1"/>
    <col min="4565" max="4566" width="4" style="1" customWidth="1"/>
    <col min="4567" max="4567" width="16.25" style="1" customWidth="1"/>
    <col min="4568" max="4572" width="10.625" style="1" customWidth="1"/>
    <col min="4573" max="4573" width="39.875" style="1" customWidth="1"/>
    <col min="4574" max="4820" width="8.875" style="1"/>
    <col min="4821" max="4822" width="4" style="1" customWidth="1"/>
    <col min="4823" max="4823" width="16.25" style="1" customWidth="1"/>
    <col min="4824" max="4828" width="10.625" style="1" customWidth="1"/>
    <col min="4829" max="4829" width="39.875" style="1" customWidth="1"/>
    <col min="4830" max="5076" width="8.875" style="1"/>
    <col min="5077" max="5078" width="4" style="1" customWidth="1"/>
    <col min="5079" max="5079" width="16.25" style="1" customWidth="1"/>
    <col min="5080" max="5084" width="10.625" style="1" customWidth="1"/>
    <col min="5085" max="5085" width="39.875" style="1" customWidth="1"/>
    <col min="5086" max="5332" width="8.875" style="1"/>
    <col min="5333" max="5334" width="4" style="1" customWidth="1"/>
    <col min="5335" max="5335" width="16.25" style="1" customWidth="1"/>
    <col min="5336" max="5340" width="10.625" style="1" customWidth="1"/>
    <col min="5341" max="5341" width="39.875" style="1" customWidth="1"/>
    <col min="5342" max="5588" width="8.875" style="1"/>
    <col min="5589" max="5590" width="4" style="1" customWidth="1"/>
    <col min="5591" max="5591" width="16.25" style="1" customWidth="1"/>
    <col min="5592" max="5596" width="10.625" style="1" customWidth="1"/>
    <col min="5597" max="5597" width="39.875" style="1" customWidth="1"/>
    <col min="5598" max="5844" width="8.875" style="1"/>
    <col min="5845" max="5846" width="4" style="1" customWidth="1"/>
    <col min="5847" max="5847" width="16.25" style="1" customWidth="1"/>
    <col min="5848" max="5852" width="10.625" style="1" customWidth="1"/>
    <col min="5853" max="5853" width="39.875" style="1" customWidth="1"/>
    <col min="5854" max="6100" width="8.875" style="1"/>
    <col min="6101" max="6102" width="4" style="1" customWidth="1"/>
    <col min="6103" max="6103" width="16.25" style="1" customWidth="1"/>
    <col min="6104" max="6108" width="10.625" style="1" customWidth="1"/>
    <col min="6109" max="6109" width="39.875" style="1" customWidth="1"/>
    <col min="6110" max="6356" width="8.875" style="1"/>
    <col min="6357" max="6358" width="4" style="1" customWidth="1"/>
    <col min="6359" max="6359" width="16.25" style="1" customWidth="1"/>
    <col min="6360" max="6364" width="10.625" style="1" customWidth="1"/>
    <col min="6365" max="6365" width="39.875" style="1" customWidth="1"/>
    <col min="6366" max="6612" width="8.875" style="1"/>
    <col min="6613" max="6614" width="4" style="1" customWidth="1"/>
    <col min="6615" max="6615" width="16.25" style="1" customWidth="1"/>
    <col min="6616" max="6620" width="10.625" style="1" customWidth="1"/>
    <col min="6621" max="6621" width="39.875" style="1" customWidth="1"/>
    <col min="6622" max="6868" width="8.875" style="1"/>
    <col min="6869" max="6870" width="4" style="1" customWidth="1"/>
    <col min="6871" max="6871" width="16.25" style="1" customWidth="1"/>
    <col min="6872" max="6876" width="10.625" style="1" customWidth="1"/>
    <col min="6877" max="6877" width="39.875" style="1" customWidth="1"/>
    <col min="6878" max="7124" width="8.875" style="1"/>
    <col min="7125" max="7126" width="4" style="1" customWidth="1"/>
    <col min="7127" max="7127" width="16.25" style="1" customWidth="1"/>
    <col min="7128" max="7132" width="10.625" style="1" customWidth="1"/>
    <col min="7133" max="7133" width="39.875" style="1" customWidth="1"/>
    <col min="7134" max="7380" width="8.875" style="1"/>
    <col min="7381" max="7382" width="4" style="1" customWidth="1"/>
    <col min="7383" max="7383" width="16.25" style="1" customWidth="1"/>
    <col min="7384" max="7388" width="10.625" style="1" customWidth="1"/>
    <col min="7389" max="7389" width="39.875" style="1" customWidth="1"/>
    <col min="7390" max="7636" width="8.875" style="1"/>
    <col min="7637" max="7638" width="4" style="1" customWidth="1"/>
    <col min="7639" max="7639" width="16.25" style="1" customWidth="1"/>
    <col min="7640" max="7644" width="10.625" style="1" customWidth="1"/>
    <col min="7645" max="7645" width="39.875" style="1" customWidth="1"/>
    <col min="7646" max="7892" width="8.875" style="1"/>
    <col min="7893" max="7894" width="4" style="1" customWidth="1"/>
    <col min="7895" max="7895" width="16.25" style="1" customWidth="1"/>
    <col min="7896" max="7900" width="10.625" style="1" customWidth="1"/>
    <col min="7901" max="7901" width="39.875" style="1" customWidth="1"/>
    <col min="7902" max="8148" width="8.875" style="1"/>
    <col min="8149" max="8150" width="4" style="1" customWidth="1"/>
    <col min="8151" max="8151" width="16.25" style="1" customWidth="1"/>
    <col min="8152" max="8156" width="10.625" style="1" customWidth="1"/>
    <col min="8157" max="8157" width="39.875" style="1" customWidth="1"/>
    <col min="8158" max="8404" width="8.875" style="1"/>
    <col min="8405" max="8406" width="4" style="1" customWidth="1"/>
    <col min="8407" max="8407" width="16.25" style="1" customWidth="1"/>
    <col min="8408" max="8412" width="10.625" style="1" customWidth="1"/>
    <col min="8413" max="8413" width="39.875" style="1" customWidth="1"/>
    <col min="8414" max="8660" width="8.875" style="1"/>
    <col min="8661" max="8662" width="4" style="1" customWidth="1"/>
    <col min="8663" max="8663" width="16.25" style="1" customWidth="1"/>
    <col min="8664" max="8668" width="10.625" style="1" customWidth="1"/>
    <col min="8669" max="8669" width="39.875" style="1" customWidth="1"/>
    <col min="8670" max="8916" width="8.875" style="1"/>
    <col min="8917" max="8918" width="4" style="1" customWidth="1"/>
    <col min="8919" max="8919" width="16.25" style="1" customWidth="1"/>
    <col min="8920" max="8924" width="10.625" style="1" customWidth="1"/>
    <col min="8925" max="8925" width="39.875" style="1" customWidth="1"/>
    <col min="8926" max="9172" width="8.875" style="1"/>
    <col min="9173" max="9174" width="4" style="1" customWidth="1"/>
    <col min="9175" max="9175" width="16.25" style="1" customWidth="1"/>
    <col min="9176" max="9180" width="10.625" style="1" customWidth="1"/>
    <col min="9181" max="9181" width="39.875" style="1" customWidth="1"/>
    <col min="9182" max="9428" width="8.875" style="1"/>
    <col min="9429" max="9430" width="4" style="1" customWidth="1"/>
    <col min="9431" max="9431" width="16.25" style="1" customWidth="1"/>
    <col min="9432" max="9436" width="10.625" style="1" customWidth="1"/>
    <col min="9437" max="9437" width="39.875" style="1" customWidth="1"/>
    <col min="9438" max="9684" width="8.875" style="1"/>
    <col min="9685" max="9686" width="4" style="1" customWidth="1"/>
    <col min="9687" max="9687" width="16.25" style="1" customWidth="1"/>
    <col min="9688" max="9692" width="10.625" style="1" customWidth="1"/>
    <col min="9693" max="9693" width="39.875" style="1" customWidth="1"/>
    <col min="9694" max="9940" width="8.875" style="1"/>
    <col min="9941" max="9942" width="4" style="1" customWidth="1"/>
    <col min="9943" max="9943" width="16.25" style="1" customWidth="1"/>
    <col min="9944" max="9948" width="10.625" style="1" customWidth="1"/>
    <col min="9949" max="9949" width="39.875" style="1" customWidth="1"/>
    <col min="9950" max="10196" width="8.875" style="1"/>
    <col min="10197" max="10198" width="4" style="1" customWidth="1"/>
    <col min="10199" max="10199" width="16.25" style="1" customWidth="1"/>
    <col min="10200" max="10204" width="10.625" style="1" customWidth="1"/>
    <col min="10205" max="10205" width="39.875" style="1" customWidth="1"/>
    <col min="10206" max="10452" width="8.875" style="1"/>
    <col min="10453" max="10454" width="4" style="1" customWidth="1"/>
    <col min="10455" max="10455" width="16.25" style="1" customWidth="1"/>
    <col min="10456" max="10460" width="10.625" style="1" customWidth="1"/>
    <col min="10461" max="10461" width="39.875" style="1" customWidth="1"/>
    <col min="10462" max="10708" width="8.875" style="1"/>
    <col min="10709" max="10710" width="4" style="1" customWidth="1"/>
    <col min="10711" max="10711" width="16.25" style="1" customWidth="1"/>
    <col min="10712" max="10716" width="10.625" style="1" customWidth="1"/>
    <col min="10717" max="10717" width="39.875" style="1" customWidth="1"/>
    <col min="10718" max="10964" width="8.875" style="1"/>
    <col min="10965" max="10966" width="4" style="1" customWidth="1"/>
    <col min="10967" max="10967" width="16.25" style="1" customWidth="1"/>
    <col min="10968" max="10972" width="10.625" style="1" customWidth="1"/>
    <col min="10973" max="10973" width="39.875" style="1" customWidth="1"/>
    <col min="10974" max="11220" width="8.875" style="1"/>
    <col min="11221" max="11222" width="4" style="1" customWidth="1"/>
    <col min="11223" max="11223" width="16.25" style="1" customWidth="1"/>
    <col min="11224" max="11228" width="10.625" style="1" customWidth="1"/>
    <col min="11229" max="11229" width="39.875" style="1" customWidth="1"/>
    <col min="11230" max="11476" width="8.875" style="1"/>
    <col min="11477" max="11478" width="4" style="1" customWidth="1"/>
    <col min="11479" max="11479" width="16.25" style="1" customWidth="1"/>
    <col min="11480" max="11484" width="10.625" style="1" customWidth="1"/>
    <col min="11485" max="11485" width="39.875" style="1" customWidth="1"/>
    <col min="11486" max="11732" width="8.875" style="1"/>
    <col min="11733" max="11734" width="4" style="1" customWidth="1"/>
    <col min="11735" max="11735" width="16.25" style="1" customWidth="1"/>
    <col min="11736" max="11740" width="10.625" style="1" customWidth="1"/>
    <col min="11741" max="11741" width="39.875" style="1" customWidth="1"/>
    <col min="11742" max="11988" width="8.875" style="1"/>
    <col min="11989" max="11990" width="4" style="1" customWidth="1"/>
    <col min="11991" max="11991" width="16.25" style="1" customWidth="1"/>
    <col min="11992" max="11996" width="10.625" style="1" customWidth="1"/>
    <col min="11997" max="11997" width="39.875" style="1" customWidth="1"/>
    <col min="11998" max="12244" width="8.875" style="1"/>
    <col min="12245" max="12246" width="4" style="1" customWidth="1"/>
    <col min="12247" max="12247" width="16.25" style="1" customWidth="1"/>
    <col min="12248" max="12252" width="10.625" style="1" customWidth="1"/>
    <col min="12253" max="12253" width="39.875" style="1" customWidth="1"/>
    <col min="12254" max="12500" width="8.875" style="1"/>
    <col min="12501" max="12502" width="4" style="1" customWidth="1"/>
    <col min="12503" max="12503" width="16.25" style="1" customWidth="1"/>
    <col min="12504" max="12508" width="10.625" style="1" customWidth="1"/>
    <col min="12509" max="12509" width="39.875" style="1" customWidth="1"/>
    <col min="12510" max="12756" width="8.875" style="1"/>
    <col min="12757" max="12758" width="4" style="1" customWidth="1"/>
    <col min="12759" max="12759" width="16.25" style="1" customWidth="1"/>
    <col min="12760" max="12764" width="10.625" style="1" customWidth="1"/>
    <col min="12765" max="12765" width="39.875" style="1" customWidth="1"/>
    <col min="12766" max="13012" width="8.875" style="1"/>
    <col min="13013" max="13014" width="4" style="1" customWidth="1"/>
    <col min="13015" max="13015" width="16.25" style="1" customWidth="1"/>
    <col min="13016" max="13020" width="10.625" style="1" customWidth="1"/>
    <col min="13021" max="13021" width="39.875" style="1" customWidth="1"/>
    <col min="13022" max="13268" width="8.875" style="1"/>
    <col min="13269" max="13270" width="4" style="1" customWidth="1"/>
    <col min="13271" max="13271" width="16.25" style="1" customWidth="1"/>
    <col min="13272" max="13276" width="10.625" style="1" customWidth="1"/>
    <col min="13277" max="13277" width="39.875" style="1" customWidth="1"/>
    <col min="13278" max="13524" width="8.875" style="1"/>
    <col min="13525" max="13526" width="4" style="1" customWidth="1"/>
    <col min="13527" max="13527" width="16.25" style="1" customWidth="1"/>
    <col min="13528" max="13532" width="10.625" style="1" customWidth="1"/>
    <col min="13533" max="13533" width="39.875" style="1" customWidth="1"/>
    <col min="13534" max="13780" width="8.875" style="1"/>
    <col min="13781" max="13782" width="4" style="1" customWidth="1"/>
    <col min="13783" max="13783" width="16.25" style="1" customWidth="1"/>
    <col min="13784" max="13788" width="10.625" style="1" customWidth="1"/>
    <col min="13789" max="13789" width="39.875" style="1" customWidth="1"/>
    <col min="13790" max="14036" width="8.875" style="1"/>
    <col min="14037" max="14038" width="4" style="1" customWidth="1"/>
    <col min="14039" max="14039" width="16.25" style="1" customWidth="1"/>
    <col min="14040" max="14044" width="10.625" style="1" customWidth="1"/>
    <col min="14045" max="14045" width="39.875" style="1" customWidth="1"/>
    <col min="14046" max="14292" width="8.875" style="1"/>
    <col min="14293" max="14294" width="4" style="1" customWidth="1"/>
    <col min="14295" max="14295" width="16.25" style="1" customWidth="1"/>
    <col min="14296" max="14300" width="10.625" style="1" customWidth="1"/>
    <col min="14301" max="14301" width="39.875" style="1" customWidth="1"/>
    <col min="14302" max="14548" width="8.875" style="1"/>
    <col min="14549" max="14550" width="4" style="1" customWidth="1"/>
    <col min="14551" max="14551" width="16.25" style="1" customWidth="1"/>
    <col min="14552" max="14556" width="10.625" style="1" customWidth="1"/>
    <col min="14557" max="14557" width="39.875" style="1" customWidth="1"/>
    <col min="14558" max="14804" width="8.875" style="1"/>
    <col min="14805" max="14806" width="4" style="1" customWidth="1"/>
    <col min="14807" max="14807" width="16.25" style="1" customWidth="1"/>
    <col min="14808" max="14812" width="10.625" style="1" customWidth="1"/>
    <col min="14813" max="14813" width="39.875" style="1" customWidth="1"/>
    <col min="14814" max="15060" width="8.875" style="1"/>
    <col min="15061" max="15062" width="4" style="1" customWidth="1"/>
    <col min="15063" max="15063" width="16.25" style="1" customWidth="1"/>
    <col min="15064" max="15068" width="10.625" style="1" customWidth="1"/>
    <col min="15069" max="15069" width="39.875" style="1" customWidth="1"/>
    <col min="15070" max="15316" width="8.875" style="1"/>
    <col min="15317" max="15318" width="4" style="1" customWidth="1"/>
    <col min="15319" max="15319" width="16.25" style="1" customWidth="1"/>
    <col min="15320" max="15324" width="10.625" style="1" customWidth="1"/>
    <col min="15325" max="15325" width="39.875" style="1" customWidth="1"/>
    <col min="15326" max="15572" width="8.875" style="1"/>
    <col min="15573" max="15574" width="4" style="1" customWidth="1"/>
    <col min="15575" max="15575" width="16.25" style="1" customWidth="1"/>
    <col min="15576" max="15580" width="10.625" style="1" customWidth="1"/>
    <col min="15581" max="15581" width="39.875" style="1" customWidth="1"/>
    <col min="15582" max="15828" width="8.875" style="1"/>
    <col min="15829" max="15830" width="4" style="1" customWidth="1"/>
    <col min="15831" max="15831" width="16.25" style="1" customWidth="1"/>
    <col min="15832" max="15836" width="10.625" style="1" customWidth="1"/>
    <col min="15837" max="15837" width="39.875" style="1" customWidth="1"/>
    <col min="15838" max="16084" width="8.875" style="1"/>
    <col min="16085" max="16086" width="4" style="1" customWidth="1"/>
    <col min="16087" max="16087" width="16.25" style="1" customWidth="1"/>
    <col min="16088" max="16092" width="10.625" style="1" customWidth="1"/>
    <col min="16093" max="16093" width="39.875" style="1" customWidth="1"/>
    <col min="16094" max="16384" width="8.875" style="1"/>
  </cols>
  <sheetData>
    <row r="1" spans="2:17" ht="20.100000000000001" customHeight="1" x14ac:dyDescent="0.15">
      <c r="C1" s="264" t="s">
        <v>93</v>
      </c>
      <c r="D1" s="264"/>
      <c r="E1" s="264"/>
      <c r="F1" s="264"/>
      <c r="G1" s="264"/>
      <c r="H1" s="264"/>
      <c r="I1" s="264"/>
      <c r="J1" s="264"/>
      <c r="K1" s="264"/>
      <c r="L1" s="264"/>
      <c r="M1" s="264"/>
      <c r="N1" s="264"/>
      <c r="O1" s="264"/>
      <c r="P1" s="264"/>
      <c r="Q1" s="264"/>
    </row>
    <row r="2" spans="2:17" ht="11.25" customHeight="1" x14ac:dyDescent="0.15">
      <c r="C2" s="5"/>
      <c r="D2" s="5"/>
      <c r="E2" s="5"/>
      <c r="F2" s="5"/>
      <c r="G2" s="14"/>
      <c r="H2" s="45"/>
      <c r="I2" s="45"/>
      <c r="J2" s="5"/>
      <c r="K2" s="14"/>
      <c r="L2" s="45"/>
      <c r="M2" s="45"/>
      <c r="N2" s="45"/>
      <c r="O2" s="45"/>
      <c r="P2" s="45"/>
      <c r="Q2" s="45"/>
    </row>
    <row r="3" spans="2:17" ht="13.5" customHeight="1" x14ac:dyDescent="0.15">
      <c r="C3" s="137"/>
      <c r="D3" s="138"/>
      <c r="E3" s="16" t="s">
        <v>207</v>
      </c>
      <c r="F3" s="17"/>
      <c r="G3" s="17"/>
      <c r="H3" s="17"/>
      <c r="I3" s="17"/>
      <c r="J3" s="17"/>
      <c r="K3" s="17"/>
      <c r="L3" s="17"/>
      <c r="M3" s="17"/>
      <c r="N3" s="17"/>
      <c r="O3" s="17"/>
      <c r="P3" s="17"/>
      <c r="Q3" s="2" t="s">
        <v>10</v>
      </c>
    </row>
    <row r="4" spans="2:17" ht="19.899999999999999" customHeight="1" x14ac:dyDescent="0.15">
      <c r="C4" s="157"/>
      <c r="D4" s="157"/>
      <c r="E4" s="157"/>
      <c r="F4" s="263" t="s">
        <v>211</v>
      </c>
      <c r="G4" s="263"/>
      <c r="H4" s="263"/>
      <c r="I4" s="263"/>
      <c r="J4" s="263"/>
      <c r="K4" s="263"/>
      <c r="L4" s="246" t="s">
        <v>114</v>
      </c>
      <c r="M4" s="246"/>
      <c r="N4" s="246"/>
      <c r="O4" s="246"/>
      <c r="P4" s="246"/>
      <c r="Q4" s="246"/>
    </row>
    <row r="5" spans="2:17" ht="19.899999999999999" customHeight="1" x14ac:dyDescent="0.15">
      <c r="C5" s="157"/>
      <c r="D5" s="157"/>
      <c r="E5" s="157"/>
      <c r="F5" s="216" t="s">
        <v>111</v>
      </c>
      <c r="G5" s="217"/>
      <c r="H5" s="216" t="s">
        <v>112</v>
      </c>
      <c r="I5" s="217"/>
      <c r="J5" s="216" t="s">
        <v>113</v>
      </c>
      <c r="K5" s="217"/>
      <c r="L5" s="247" t="s">
        <v>111</v>
      </c>
      <c r="M5" s="248"/>
      <c r="N5" s="247" t="s">
        <v>112</v>
      </c>
      <c r="O5" s="248"/>
      <c r="P5" s="247" t="s">
        <v>113</v>
      </c>
      <c r="Q5" s="248"/>
    </row>
    <row r="6" spans="2:17" ht="19.899999999999999" customHeight="1" x14ac:dyDescent="0.15">
      <c r="B6" s="88">
        <v>12</v>
      </c>
      <c r="C6" s="227" t="s">
        <v>45</v>
      </c>
      <c r="D6" s="228"/>
      <c r="E6" s="229"/>
      <c r="F6" s="230">
        <f>F7+F11</f>
        <v>1605084.6</v>
      </c>
      <c r="G6" s="231"/>
      <c r="H6" s="230">
        <f t="shared" ref="H6:H29" si="0">$B$6*F6</f>
        <v>19261015.200000003</v>
      </c>
      <c r="I6" s="231"/>
      <c r="J6" s="241">
        <f>H6/$H$6</f>
        <v>1</v>
      </c>
      <c r="K6" s="242"/>
      <c r="L6" s="230">
        <f>L7+L11</f>
        <v>2638806</v>
      </c>
      <c r="M6" s="231"/>
      <c r="N6" s="230">
        <f>$B$6*L6</f>
        <v>31665672</v>
      </c>
      <c r="O6" s="231"/>
      <c r="P6" s="241">
        <f>N6/$N$6</f>
        <v>1</v>
      </c>
      <c r="Q6" s="242"/>
    </row>
    <row r="7" spans="2:17" ht="19.899999999999999" customHeight="1" x14ac:dyDescent="0.15">
      <c r="C7" s="213" t="s">
        <v>84</v>
      </c>
      <c r="D7" s="214"/>
      <c r="E7" s="215"/>
      <c r="F7" s="193">
        <f>SUM(F8:G10)</f>
        <v>1206444.6000000001</v>
      </c>
      <c r="G7" s="194"/>
      <c r="H7" s="193">
        <f t="shared" si="0"/>
        <v>14477335.200000001</v>
      </c>
      <c r="I7" s="194"/>
      <c r="J7" s="197">
        <f t="shared" ref="J7:J35" si="1">H7/$H$6</f>
        <v>0.75163925938857046</v>
      </c>
      <c r="K7" s="198"/>
      <c r="L7" s="193">
        <f>SUM(L8:M10)</f>
        <v>1841526</v>
      </c>
      <c r="M7" s="194"/>
      <c r="N7" s="193">
        <f t="shared" ref="N7:N35" si="2">$B$6*L7</f>
        <v>22098312</v>
      </c>
      <c r="O7" s="194"/>
      <c r="P7" s="197">
        <f t="shared" ref="P7:P63" si="3">N7/$N$6</f>
        <v>0.69786335183412496</v>
      </c>
      <c r="Q7" s="198"/>
    </row>
    <row r="8" spans="2:17" ht="19.899999999999999" customHeight="1" x14ac:dyDescent="0.15">
      <c r="C8" s="236" t="s">
        <v>85</v>
      </c>
      <c r="D8" s="237"/>
      <c r="E8" s="238"/>
      <c r="F8" s="193">
        <f>$B$66*顧客層・店舗マスター!C65</f>
        <v>940368.60000000009</v>
      </c>
      <c r="G8" s="194"/>
      <c r="H8" s="193">
        <f t="shared" si="0"/>
        <v>11284423.200000001</v>
      </c>
      <c r="I8" s="194"/>
      <c r="J8" s="197">
        <f t="shared" si="1"/>
        <v>0.58586855795638437</v>
      </c>
      <c r="K8" s="198"/>
      <c r="L8" s="193">
        <f>$B$66*顧客層・店舗マスター!J65</f>
        <v>1309374</v>
      </c>
      <c r="M8" s="194"/>
      <c r="N8" s="193">
        <f t="shared" si="2"/>
        <v>15712488</v>
      </c>
      <c r="O8" s="194"/>
      <c r="P8" s="197">
        <f t="shared" si="3"/>
        <v>0.49619941746380747</v>
      </c>
      <c r="Q8" s="198"/>
    </row>
    <row r="9" spans="2:17" ht="19.899999999999999" customHeight="1" x14ac:dyDescent="0.15">
      <c r="C9" s="236" t="s">
        <v>86</v>
      </c>
      <c r="D9" s="237"/>
      <c r="E9" s="238"/>
      <c r="F9" s="193">
        <f>$B$67*顧客層・店舗マスター!D65</f>
        <v>266076</v>
      </c>
      <c r="G9" s="194"/>
      <c r="H9" s="193">
        <f t="shared" si="0"/>
        <v>3192912</v>
      </c>
      <c r="I9" s="194"/>
      <c r="J9" s="197">
        <f t="shared" si="1"/>
        <v>0.16577070143218617</v>
      </c>
      <c r="K9" s="198"/>
      <c r="L9" s="193">
        <f>$B$67*顧客層・店舗マスター!K65</f>
        <v>532152</v>
      </c>
      <c r="M9" s="194"/>
      <c r="N9" s="193">
        <f>$B$6*L9</f>
        <v>6385824</v>
      </c>
      <c r="O9" s="194"/>
      <c r="P9" s="197">
        <f t="shared" si="3"/>
        <v>0.20166393437031749</v>
      </c>
      <c r="Q9" s="198"/>
    </row>
    <row r="10" spans="2:17" ht="19.899999999999999" customHeight="1" x14ac:dyDescent="0.15">
      <c r="C10" s="236" t="s">
        <v>87</v>
      </c>
      <c r="D10" s="237"/>
      <c r="E10" s="238"/>
      <c r="F10" s="193">
        <f>$B$68*顧客層・店舗マスター!E65</f>
        <v>0</v>
      </c>
      <c r="G10" s="194"/>
      <c r="H10" s="193">
        <f t="shared" si="0"/>
        <v>0</v>
      </c>
      <c r="I10" s="194"/>
      <c r="J10" s="197">
        <f t="shared" si="1"/>
        <v>0</v>
      </c>
      <c r="K10" s="198"/>
      <c r="L10" s="193">
        <f>$B$68*顧客層・店舗マスター!L65</f>
        <v>0</v>
      </c>
      <c r="M10" s="194"/>
      <c r="N10" s="193">
        <f>$B$6*L10</f>
        <v>0</v>
      </c>
      <c r="O10" s="194"/>
      <c r="P10" s="197">
        <f t="shared" si="3"/>
        <v>0</v>
      </c>
      <c r="Q10" s="198"/>
    </row>
    <row r="11" spans="2:17" ht="19.899999999999999" customHeight="1" x14ac:dyDescent="0.15">
      <c r="C11" s="213" t="s">
        <v>88</v>
      </c>
      <c r="D11" s="214"/>
      <c r="E11" s="215"/>
      <c r="F11" s="193">
        <f>SUM(F12:G14)</f>
        <v>398640.00000000006</v>
      </c>
      <c r="G11" s="194"/>
      <c r="H11" s="193">
        <f t="shared" si="0"/>
        <v>4783680.0000000009</v>
      </c>
      <c r="I11" s="194"/>
      <c r="J11" s="197">
        <f t="shared" si="1"/>
        <v>0.24836074061142946</v>
      </c>
      <c r="K11" s="198"/>
      <c r="L11" s="193">
        <f>SUM(L12:M14)</f>
        <v>797280.00000000012</v>
      </c>
      <c r="M11" s="194"/>
      <c r="N11" s="193">
        <f t="shared" si="2"/>
        <v>9567360.0000000019</v>
      </c>
      <c r="O11" s="194"/>
      <c r="P11" s="197">
        <f t="shared" si="3"/>
        <v>0.3021366481658751</v>
      </c>
      <c r="Q11" s="198"/>
    </row>
    <row r="12" spans="2:17" ht="19.899999999999999" customHeight="1" x14ac:dyDescent="0.15">
      <c r="C12" s="236" t="s">
        <v>85</v>
      </c>
      <c r="D12" s="237"/>
      <c r="E12" s="238"/>
      <c r="F12" s="193">
        <f>$B$66*顧客層・店舗マスター!F65</f>
        <v>322708.57142857148</v>
      </c>
      <c r="G12" s="194"/>
      <c r="H12" s="193">
        <f t="shared" si="0"/>
        <v>3872502.8571428577</v>
      </c>
      <c r="I12" s="194"/>
      <c r="J12" s="197">
        <f t="shared" si="1"/>
        <v>0.20105393287591908</v>
      </c>
      <c r="K12" s="198"/>
      <c r="L12" s="193">
        <f>$B$66*顧客層・店舗マスター!M65</f>
        <v>645417.14285714296</v>
      </c>
      <c r="M12" s="194"/>
      <c r="N12" s="193">
        <f t="shared" si="2"/>
        <v>7745005.7142857155</v>
      </c>
      <c r="O12" s="194"/>
      <c r="P12" s="197">
        <f t="shared" si="3"/>
        <v>0.24458681041999411</v>
      </c>
      <c r="Q12" s="198"/>
    </row>
    <row r="13" spans="2:17" ht="19.899999999999999" customHeight="1" x14ac:dyDescent="0.15">
      <c r="C13" s="236" t="s">
        <v>86</v>
      </c>
      <c r="D13" s="237"/>
      <c r="E13" s="238"/>
      <c r="F13" s="193">
        <f>$B$67*顧客層・店舗マスター!G65</f>
        <v>75931.42857142858</v>
      </c>
      <c r="G13" s="194"/>
      <c r="H13" s="193">
        <f t="shared" si="0"/>
        <v>911177.14285714296</v>
      </c>
      <c r="I13" s="194"/>
      <c r="J13" s="197">
        <f t="shared" si="1"/>
        <v>4.7306807735510367E-2</v>
      </c>
      <c r="K13" s="198"/>
      <c r="L13" s="193">
        <f>$B$67*顧客層・店舗マスター!N65</f>
        <v>151862.85714285716</v>
      </c>
      <c r="M13" s="194"/>
      <c r="N13" s="193">
        <f t="shared" si="2"/>
        <v>1822354.2857142859</v>
      </c>
      <c r="O13" s="194"/>
      <c r="P13" s="197">
        <f t="shared" si="3"/>
        <v>5.7549837745880961E-2</v>
      </c>
      <c r="Q13" s="198"/>
    </row>
    <row r="14" spans="2:17" ht="19.899999999999999" customHeight="1" x14ac:dyDescent="0.15">
      <c r="C14" s="236" t="s">
        <v>87</v>
      </c>
      <c r="D14" s="237"/>
      <c r="E14" s="238"/>
      <c r="F14" s="193">
        <f>$B$68*顧客層・店舗マスター!H65</f>
        <v>0</v>
      </c>
      <c r="G14" s="194"/>
      <c r="H14" s="193">
        <f t="shared" si="0"/>
        <v>0</v>
      </c>
      <c r="I14" s="194"/>
      <c r="J14" s="197">
        <f t="shared" si="1"/>
        <v>0</v>
      </c>
      <c r="K14" s="198"/>
      <c r="L14" s="193">
        <f>$B$68*顧客層・店舗マスター!O65</f>
        <v>0</v>
      </c>
      <c r="M14" s="194"/>
      <c r="N14" s="193">
        <f t="shared" si="2"/>
        <v>0</v>
      </c>
      <c r="O14" s="194"/>
      <c r="P14" s="197">
        <f t="shared" si="3"/>
        <v>0</v>
      </c>
      <c r="Q14" s="198"/>
    </row>
    <row r="15" spans="2:17" ht="19.899999999999999" hidden="1" customHeight="1" x14ac:dyDescent="0.15">
      <c r="C15" s="243"/>
      <c r="D15" s="244"/>
      <c r="E15" s="245"/>
      <c r="F15" s="259"/>
      <c r="G15" s="260"/>
      <c r="H15" s="259">
        <f t="shared" si="0"/>
        <v>0</v>
      </c>
      <c r="I15" s="260"/>
      <c r="J15" s="239">
        <f t="shared" si="1"/>
        <v>0</v>
      </c>
      <c r="K15" s="240"/>
      <c r="L15" s="259"/>
      <c r="M15" s="260"/>
      <c r="N15" s="259">
        <f t="shared" si="2"/>
        <v>0</v>
      </c>
      <c r="O15" s="260"/>
      <c r="P15" s="239">
        <f t="shared" si="3"/>
        <v>0</v>
      </c>
      <c r="Q15" s="240"/>
    </row>
    <row r="16" spans="2:17" ht="19.899999999999999" customHeight="1" x14ac:dyDescent="0.15">
      <c r="C16" s="218" t="s">
        <v>21</v>
      </c>
      <c r="D16" s="219"/>
      <c r="E16" s="220"/>
      <c r="F16" s="232">
        <f>F17+F21</f>
        <v>600967.87693145638</v>
      </c>
      <c r="G16" s="233"/>
      <c r="H16" s="232">
        <f t="shared" si="0"/>
        <v>7211614.5231774766</v>
      </c>
      <c r="I16" s="233"/>
      <c r="J16" s="255">
        <f>H16/$H$6</f>
        <v>0.37441507876373387</v>
      </c>
      <c r="K16" s="256"/>
      <c r="L16" s="232">
        <f>L17+L21</f>
        <v>965952.90018017776</v>
      </c>
      <c r="M16" s="233"/>
      <c r="N16" s="232">
        <f t="shared" si="2"/>
        <v>11591434.802162133</v>
      </c>
      <c r="O16" s="233"/>
      <c r="P16" s="255">
        <f t="shared" si="3"/>
        <v>0.36605680757894965</v>
      </c>
      <c r="Q16" s="256"/>
    </row>
    <row r="17" spans="3:17" ht="19.899999999999999" customHeight="1" x14ac:dyDescent="0.15">
      <c r="C17" s="265" t="s">
        <v>84</v>
      </c>
      <c r="D17" s="266"/>
      <c r="E17" s="267"/>
      <c r="F17" s="230">
        <f>SUM(F18:G20)</f>
        <v>498282.42266587313</v>
      </c>
      <c r="G17" s="231"/>
      <c r="H17" s="230">
        <f t="shared" si="0"/>
        <v>5979389.0719904779</v>
      </c>
      <c r="I17" s="231"/>
      <c r="J17" s="261">
        <f>H17/H7</f>
        <v>0.41301724311739896</v>
      </c>
      <c r="K17" s="262"/>
      <c r="L17" s="230">
        <f>SUM(L18:M20)</f>
        <v>760581.99164901127</v>
      </c>
      <c r="M17" s="231"/>
      <c r="N17" s="230">
        <f t="shared" si="2"/>
        <v>9126983.8997881357</v>
      </c>
      <c r="O17" s="231"/>
      <c r="P17" s="261">
        <f>N17/N7</f>
        <v>0.41301724311739901</v>
      </c>
      <c r="Q17" s="262"/>
    </row>
    <row r="18" spans="3:17" ht="19.899999999999999" customHeight="1" x14ac:dyDescent="0.15">
      <c r="C18" s="236" t="s">
        <v>85</v>
      </c>
      <c r="D18" s="237"/>
      <c r="E18" s="238"/>
      <c r="F18" s="193">
        <f>$B$66*顧客層・店舗マスター!C82</f>
        <v>388388.44668616808</v>
      </c>
      <c r="G18" s="194"/>
      <c r="H18" s="193">
        <f t="shared" si="0"/>
        <v>4660661.3602340166</v>
      </c>
      <c r="I18" s="194"/>
      <c r="J18" s="257">
        <f t="shared" ref="J18:J24" si="4">H18/H8</f>
        <v>0.41301724311739885</v>
      </c>
      <c r="K18" s="258"/>
      <c r="L18" s="193">
        <f>$B$66*顧客層・店舗マスター!J82</f>
        <v>540794.03968960117</v>
      </c>
      <c r="M18" s="194"/>
      <c r="N18" s="193">
        <f t="shared" si="2"/>
        <v>6489528.476275214</v>
      </c>
      <c r="O18" s="194"/>
      <c r="P18" s="257">
        <f t="shared" ref="P18:P24" si="5">N18/N8</f>
        <v>0.41301724311739896</v>
      </c>
      <c r="Q18" s="258"/>
    </row>
    <row r="19" spans="3:17" ht="19.899999999999999" customHeight="1" x14ac:dyDescent="0.15">
      <c r="C19" s="236" t="s">
        <v>86</v>
      </c>
      <c r="D19" s="237"/>
      <c r="E19" s="238"/>
      <c r="F19" s="193">
        <f>$B$67*顧客層・店舗マスター!D82</f>
        <v>109893.97597970505</v>
      </c>
      <c r="G19" s="194"/>
      <c r="H19" s="193">
        <f t="shared" si="0"/>
        <v>1318727.7117564606</v>
      </c>
      <c r="I19" s="194"/>
      <c r="J19" s="257">
        <f t="shared" si="4"/>
        <v>0.41301724311739896</v>
      </c>
      <c r="K19" s="258"/>
      <c r="L19" s="193">
        <f>$B$67*顧客層・店舗マスター!K82</f>
        <v>219787.9519594101</v>
      </c>
      <c r="M19" s="194"/>
      <c r="N19" s="193">
        <f t="shared" si="2"/>
        <v>2637455.4235129212</v>
      </c>
      <c r="O19" s="194"/>
      <c r="P19" s="257">
        <f t="shared" si="5"/>
        <v>0.41301724311739896</v>
      </c>
      <c r="Q19" s="258"/>
    </row>
    <row r="20" spans="3:17" ht="19.899999999999999" customHeight="1" x14ac:dyDescent="0.15">
      <c r="C20" s="236" t="s">
        <v>87</v>
      </c>
      <c r="D20" s="237"/>
      <c r="E20" s="238"/>
      <c r="F20" s="193">
        <f>$B$68*顧客層・店舗マスター!E82</f>
        <v>0</v>
      </c>
      <c r="G20" s="194"/>
      <c r="H20" s="193">
        <f t="shared" si="0"/>
        <v>0</v>
      </c>
      <c r="I20" s="194"/>
      <c r="J20" s="257" t="e">
        <f t="shared" si="4"/>
        <v>#DIV/0!</v>
      </c>
      <c r="K20" s="258"/>
      <c r="L20" s="193">
        <f>$B$68*顧客層・店舗マスター!L82</f>
        <v>0</v>
      </c>
      <c r="M20" s="194"/>
      <c r="N20" s="193">
        <f t="shared" si="2"/>
        <v>0</v>
      </c>
      <c r="O20" s="194"/>
      <c r="P20" s="257" t="e">
        <f t="shared" si="5"/>
        <v>#DIV/0!</v>
      </c>
      <c r="Q20" s="258"/>
    </row>
    <row r="21" spans="3:17" ht="19.899999999999999" customHeight="1" x14ac:dyDescent="0.15">
      <c r="C21" s="213" t="s">
        <v>88</v>
      </c>
      <c r="D21" s="214"/>
      <c r="E21" s="215"/>
      <c r="F21" s="193">
        <f>SUM(F22:G24)</f>
        <v>102685.45426558322</v>
      </c>
      <c r="G21" s="194"/>
      <c r="H21" s="193">
        <f t="shared" si="0"/>
        <v>1232225.4511869987</v>
      </c>
      <c r="I21" s="194"/>
      <c r="J21" s="257">
        <f t="shared" si="4"/>
        <v>0.25758943975913912</v>
      </c>
      <c r="K21" s="258"/>
      <c r="L21" s="193">
        <f>SUM(L22:M24)</f>
        <v>205370.90853116644</v>
      </c>
      <c r="M21" s="194"/>
      <c r="N21" s="193">
        <f t="shared" si="2"/>
        <v>2464450.9023739975</v>
      </c>
      <c r="O21" s="194"/>
      <c r="P21" s="257">
        <f t="shared" si="5"/>
        <v>0.25758943975913912</v>
      </c>
      <c r="Q21" s="258"/>
    </row>
    <row r="22" spans="3:17" ht="19.899999999999999" customHeight="1" x14ac:dyDescent="0.15">
      <c r="C22" s="236" t="s">
        <v>85</v>
      </c>
      <c r="D22" s="237"/>
      <c r="E22" s="238"/>
      <c r="F22" s="193">
        <f>$B$66*顧客層・店舗マスター!F82</f>
        <v>83126.320119757846</v>
      </c>
      <c r="G22" s="194"/>
      <c r="H22" s="193">
        <f t="shared" si="0"/>
        <v>997515.84143709415</v>
      </c>
      <c r="I22" s="194"/>
      <c r="J22" s="257">
        <f t="shared" si="4"/>
        <v>0.25758943975913906</v>
      </c>
      <c r="K22" s="258"/>
      <c r="L22" s="193">
        <f>$B$66*顧客層・店舗マスター!M82</f>
        <v>166252.64023951569</v>
      </c>
      <c r="M22" s="194"/>
      <c r="N22" s="193">
        <f t="shared" si="2"/>
        <v>1995031.6828741883</v>
      </c>
      <c r="O22" s="194"/>
      <c r="P22" s="257">
        <f t="shared" si="5"/>
        <v>0.25758943975913906</v>
      </c>
      <c r="Q22" s="258"/>
    </row>
    <row r="23" spans="3:17" ht="19.899999999999999" customHeight="1" x14ac:dyDescent="0.15">
      <c r="C23" s="236" t="s">
        <v>86</v>
      </c>
      <c r="D23" s="237"/>
      <c r="E23" s="238"/>
      <c r="F23" s="193">
        <f>$B$67*顧客層・店舗マスター!G82</f>
        <v>19559.134145825374</v>
      </c>
      <c r="G23" s="194"/>
      <c r="H23" s="193">
        <f t="shared" si="0"/>
        <v>234709.60974990448</v>
      </c>
      <c r="I23" s="194"/>
      <c r="J23" s="257">
        <f t="shared" si="4"/>
        <v>0.25758943975913906</v>
      </c>
      <c r="K23" s="258"/>
      <c r="L23" s="193">
        <f>$B$67*顧客層・店舗マスター!N82</f>
        <v>39118.268291650747</v>
      </c>
      <c r="M23" s="194"/>
      <c r="N23" s="193">
        <f t="shared" si="2"/>
        <v>469419.21949980897</v>
      </c>
      <c r="O23" s="194"/>
      <c r="P23" s="257">
        <f t="shared" si="5"/>
        <v>0.25758943975913906</v>
      </c>
      <c r="Q23" s="258"/>
    </row>
    <row r="24" spans="3:17" ht="19.899999999999999" customHeight="1" x14ac:dyDescent="0.15">
      <c r="C24" s="236" t="s">
        <v>87</v>
      </c>
      <c r="D24" s="237"/>
      <c r="E24" s="238"/>
      <c r="F24" s="193">
        <f>$B$68*顧客層・店舗マスター!H82</f>
        <v>0</v>
      </c>
      <c r="G24" s="194"/>
      <c r="H24" s="193">
        <f t="shared" si="0"/>
        <v>0</v>
      </c>
      <c r="I24" s="194"/>
      <c r="J24" s="257" t="e">
        <f t="shared" si="4"/>
        <v>#DIV/0!</v>
      </c>
      <c r="K24" s="258"/>
      <c r="L24" s="193">
        <f>$B$68*顧客層・店舗マスター!O82</f>
        <v>0</v>
      </c>
      <c r="M24" s="194"/>
      <c r="N24" s="193">
        <f t="shared" si="2"/>
        <v>0</v>
      </c>
      <c r="O24" s="194"/>
      <c r="P24" s="257" t="e">
        <f t="shared" si="5"/>
        <v>#DIV/0!</v>
      </c>
      <c r="Q24" s="258"/>
    </row>
    <row r="25" spans="3:17" ht="19.899999999999999" hidden="1" customHeight="1" x14ac:dyDescent="0.15">
      <c r="C25" s="243"/>
      <c r="D25" s="244"/>
      <c r="E25" s="245"/>
      <c r="F25" s="259"/>
      <c r="G25" s="260"/>
      <c r="H25" s="259">
        <f t="shared" si="0"/>
        <v>0</v>
      </c>
      <c r="I25" s="260"/>
      <c r="J25" s="239">
        <f t="shared" si="1"/>
        <v>0</v>
      </c>
      <c r="K25" s="240"/>
      <c r="L25" s="259"/>
      <c r="M25" s="260"/>
      <c r="N25" s="259">
        <f t="shared" si="2"/>
        <v>0</v>
      </c>
      <c r="O25" s="260"/>
      <c r="P25" s="239">
        <f t="shared" si="3"/>
        <v>0</v>
      </c>
      <c r="Q25" s="240"/>
    </row>
    <row r="26" spans="3:17" ht="19.899999999999999" customHeight="1" x14ac:dyDescent="0.15">
      <c r="C26" s="168" t="s">
        <v>0</v>
      </c>
      <c r="D26" s="169"/>
      <c r="E26" s="170"/>
      <c r="F26" s="175">
        <f>F6-F16</f>
        <v>1004116.7230685437</v>
      </c>
      <c r="G26" s="176"/>
      <c r="H26" s="175">
        <f t="shared" si="0"/>
        <v>12049400.676822525</v>
      </c>
      <c r="I26" s="176"/>
      <c r="J26" s="177">
        <f t="shared" si="1"/>
        <v>0.62558492123626597</v>
      </c>
      <c r="K26" s="178"/>
      <c r="L26" s="175">
        <f>L6-L16</f>
        <v>1672853.0998198222</v>
      </c>
      <c r="M26" s="176"/>
      <c r="N26" s="175">
        <f t="shared" si="2"/>
        <v>20074237.197837867</v>
      </c>
      <c r="O26" s="176"/>
      <c r="P26" s="177">
        <f t="shared" si="3"/>
        <v>0.63394319242105035</v>
      </c>
      <c r="Q26" s="178"/>
    </row>
    <row r="27" spans="3:17" ht="19.899999999999999" customHeight="1" x14ac:dyDescent="0.15">
      <c r="C27" s="221" t="s">
        <v>1</v>
      </c>
      <c r="D27" s="222"/>
      <c r="E27" s="112" t="s">
        <v>2</v>
      </c>
      <c r="F27" s="230">
        <f>人件費マスター!D10</f>
        <v>400000</v>
      </c>
      <c r="G27" s="231"/>
      <c r="H27" s="230">
        <f t="shared" si="0"/>
        <v>4800000</v>
      </c>
      <c r="I27" s="231"/>
      <c r="J27" s="241">
        <f t="shared" si="1"/>
        <v>0.24920804797454285</v>
      </c>
      <c r="K27" s="242"/>
      <c r="L27" s="230">
        <f>'人件費マスター (コロナ後)'!D10</f>
        <v>400000</v>
      </c>
      <c r="M27" s="231"/>
      <c r="N27" s="230">
        <f t="shared" si="2"/>
        <v>4800000</v>
      </c>
      <c r="O27" s="231"/>
      <c r="P27" s="241">
        <f t="shared" si="3"/>
        <v>0.15158370869249199</v>
      </c>
      <c r="Q27" s="242"/>
    </row>
    <row r="28" spans="3:17" s="20" customFormat="1" ht="19.899999999999999" customHeight="1" x14ac:dyDescent="0.15">
      <c r="C28" s="223"/>
      <c r="D28" s="224"/>
      <c r="E28" s="111" t="s">
        <v>150</v>
      </c>
      <c r="F28" s="193">
        <f>人件費マスター!D25</f>
        <v>350000</v>
      </c>
      <c r="G28" s="194"/>
      <c r="H28" s="193">
        <f t="shared" si="0"/>
        <v>4200000</v>
      </c>
      <c r="I28" s="194"/>
      <c r="J28" s="197">
        <f t="shared" si="1"/>
        <v>0.21805704197772499</v>
      </c>
      <c r="K28" s="198"/>
      <c r="L28" s="193">
        <f>'人件費マスター (コロナ後)'!D25</f>
        <v>350000</v>
      </c>
      <c r="M28" s="194"/>
      <c r="N28" s="193">
        <f t="shared" si="2"/>
        <v>4200000</v>
      </c>
      <c r="O28" s="194"/>
      <c r="P28" s="197">
        <f t="shared" si="3"/>
        <v>0.13263574510593049</v>
      </c>
      <c r="Q28" s="198"/>
    </row>
    <row r="29" spans="3:17" s="20" customFormat="1" ht="19.899999999999999" customHeight="1" x14ac:dyDescent="0.15">
      <c r="C29" s="223"/>
      <c r="D29" s="224"/>
      <c r="E29" s="111" t="s">
        <v>151</v>
      </c>
      <c r="F29" s="193">
        <f>人件費マスター!I49</f>
        <v>70400</v>
      </c>
      <c r="G29" s="194"/>
      <c r="H29" s="193">
        <f t="shared" si="0"/>
        <v>844800</v>
      </c>
      <c r="I29" s="194"/>
      <c r="J29" s="197">
        <f t="shared" si="1"/>
        <v>4.3860616443519546E-2</v>
      </c>
      <c r="K29" s="198"/>
      <c r="L29" s="193">
        <f>'人件費マスター (コロナ後)'!I49</f>
        <v>210400</v>
      </c>
      <c r="M29" s="194"/>
      <c r="N29" s="193">
        <f t="shared" si="2"/>
        <v>2524800</v>
      </c>
      <c r="O29" s="194"/>
      <c r="P29" s="197">
        <f t="shared" si="3"/>
        <v>7.9733030772250787E-2</v>
      </c>
      <c r="Q29" s="198"/>
    </row>
    <row r="30" spans="3:17" s="20" customFormat="1" ht="19.899999999999999" customHeight="1" x14ac:dyDescent="0.15">
      <c r="C30" s="223"/>
      <c r="D30" s="224"/>
      <c r="E30" s="111" t="s">
        <v>22</v>
      </c>
      <c r="F30" s="193"/>
      <c r="G30" s="194"/>
      <c r="H30" s="195">
        <v>0</v>
      </c>
      <c r="I30" s="196"/>
      <c r="J30" s="197">
        <f t="shared" si="1"/>
        <v>0</v>
      </c>
      <c r="K30" s="198"/>
      <c r="L30" s="193"/>
      <c r="M30" s="194"/>
      <c r="N30" s="195">
        <v>200000</v>
      </c>
      <c r="O30" s="196"/>
      <c r="P30" s="197">
        <f t="shared" si="3"/>
        <v>6.3159878621871657E-3</v>
      </c>
      <c r="Q30" s="198"/>
    </row>
    <row r="31" spans="3:17" s="20" customFormat="1" ht="19.899999999999999" customHeight="1" x14ac:dyDescent="0.15">
      <c r="C31" s="223"/>
      <c r="D31" s="224"/>
      <c r="E31" s="111" t="s">
        <v>152</v>
      </c>
      <c r="F31" s="193">
        <f>人件費マスター!H11+人件費マスター!J26</f>
        <v>117285</v>
      </c>
      <c r="G31" s="194"/>
      <c r="H31" s="193">
        <f>$B$6*F31</f>
        <v>1407420</v>
      </c>
      <c r="I31" s="194"/>
      <c r="J31" s="197">
        <f t="shared" si="1"/>
        <v>7.3070914766735648E-2</v>
      </c>
      <c r="K31" s="198"/>
      <c r="L31" s="193">
        <f>'人件費マスター (コロナ後)'!H11+'人件費マスター (コロナ後)'!J26</f>
        <v>117285</v>
      </c>
      <c r="M31" s="194"/>
      <c r="N31" s="193">
        <f t="shared" si="2"/>
        <v>1407420</v>
      </c>
      <c r="O31" s="194"/>
      <c r="P31" s="197">
        <f t="shared" si="3"/>
        <v>4.4446238184997308E-2</v>
      </c>
      <c r="Q31" s="198"/>
    </row>
    <row r="32" spans="3:17" s="20" customFormat="1" ht="19.899999999999999" customHeight="1" x14ac:dyDescent="0.15">
      <c r="C32" s="223"/>
      <c r="D32" s="224"/>
      <c r="E32" s="111" t="s">
        <v>153</v>
      </c>
      <c r="F32" s="193">
        <f>人件費マスター!O50</f>
        <v>612</v>
      </c>
      <c r="G32" s="194"/>
      <c r="H32" s="193">
        <f>$B$6*F32</f>
        <v>7344</v>
      </c>
      <c r="I32" s="194"/>
      <c r="J32" s="197">
        <f t="shared" si="1"/>
        <v>3.8128831340105058E-4</v>
      </c>
      <c r="K32" s="198"/>
      <c r="L32" s="193">
        <f>'人件費マスター (コロナ後)'!O50</f>
        <v>23516</v>
      </c>
      <c r="M32" s="194"/>
      <c r="N32" s="193">
        <f t="shared" si="2"/>
        <v>282192</v>
      </c>
      <c r="O32" s="194"/>
      <c r="P32" s="197">
        <f t="shared" si="3"/>
        <v>8.9116062340316039E-3</v>
      </c>
      <c r="Q32" s="198"/>
    </row>
    <row r="33" spans="3:17" s="20" customFormat="1" ht="19.899999999999999" customHeight="1" x14ac:dyDescent="0.15">
      <c r="C33" s="223"/>
      <c r="D33" s="224"/>
      <c r="E33" s="111" t="s">
        <v>160</v>
      </c>
      <c r="F33" s="193"/>
      <c r="G33" s="194"/>
      <c r="H33" s="193">
        <f>H30*0.16</f>
        <v>0</v>
      </c>
      <c r="I33" s="194"/>
      <c r="J33" s="197">
        <f t="shared" ref="J33" si="6">H33/$H$6</f>
        <v>0</v>
      </c>
      <c r="K33" s="198"/>
      <c r="L33" s="193"/>
      <c r="M33" s="194"/>
      <c r="N33" s="193">
        <f>N30*0.16</f>
        <v>32000</v>
      </c>
      <c r="O33" s="194"/>
      <c r="P33" s="197">
        <f t="shared" ref="P33" si="7">N33/$N$6</f>
        <v>1.0105580579499467E-3</v>
      </c>
      <c r="Q33" s="198"/>
    </row>
    <row r="34" spans="3:17" ht="19.899999999999999" customHeight="1" x14ac:dyDescent="0.15">
      <c r="C34" s="223"/>
      <c r="D34" s="224"/>
      <c r="E34" s="113" t="s">
        <v>102</v>
      </c>
      <c r="F34" s="193"/>
      <c r="G34" s="194"/>
      <c r="H34" s="195">
        <f>$B$6*F34</f>
        <v>0</v>
      </c>
      <c r="I34" s="196"/>
      <c r="J34" s="197">
        <f t="shared" ref="J34" si="8">H34/$H$6</f>
        <v>0</v>
      </c>
      <c r="K34" s="198"/>
      <c r="L34" s="193"/>
      <c r="M34" s="194"/>
      <c r="N34" s="195">
        <f t="shared" ref="N34" si="9">$B$6*L34</f>
        <v>0</v>
      </c>
      <c r="O34" s="196"/>
      <c r="P34" s="197">
        <f t="shared" ref="P34" si="10">N34/$N$6</f>
        <v>0</v>
      </c>
      <c r="Q34" s="198"/>
    </row>
    <row r="35" spans="3:17" ht="19.899999999999999" customHeight="1" x14ac:dyDescent="0.15">
      <c r="C35" s="223"/>
      <c r="D35" s="224"/>
      <c r="E35" s="113" t="s">
        <v>11</v>
      </c>
      <c r="F35" s="234">
        <v>10000</v>
      </c>
      <c r="G35" s="235"/>
      <c r="H35" s="259">
        <f>$B$6*F35</f>
        <v>120000</v>
      </c>
      <c r="I35" s="260"/>
      <c r="J35" s="239">
        <f t="shared" si="1"/>
        <v>6.2302011993635711E-3</v>
      </c>
      <c r="K35" s="240"/>
      <c r="L35" s="234">
        <v>40000</v>
      </c>
      <c r="M35" s="235"/>
      <c r="N35" s="259">
        <f t="shared" si="2"/>
        <v>480000</v>
      </c>
      <c r="O35" s="260"/>
      <c r="P35" s="239">
        <f t="shared" si="3"/>
        <v>1.5158370869249198E-2</v>
      </c>
      <c r="Q35" s="240"/>
    </row>
    <row r="36" spans="3:17" ht="19.899999999999999" customHeight="1" x14ac:dyDescent="0.15">
      <c r="C36" s="223"/>
      <c r="D36" s="224"/>
      <c r="E36" s="18" t="s">
        <v>17</v>
      </c>
      <c r="F36" s="253">
        <f>SUM(F27:G35)</f>
        <v>948297</v>
      </c>
      <c r="G36" s="254"/>
      <c r="H36" s="253">
        <f>SUM(H27:I35)</f>
        <v>11379564</v>
      </c>
      <c r="I36" s="254"/>
      <c r="J36" s="249">
        <f t="shared" ref="J36:J63" si="11">H36/$H$6</f>
        <v>0.59080811067528771</v>
      </c>
      <c r="K36" s="250"/>
      <c r="L36" s="253">
        <f>SUM(L27:M35)</f>
        <v>1141201</v>
      </c>
      <c r="M36" s="254"/>
      <c r="N36" s="253">
        <f>SUM(N27:O35)</f>
        <v>13926412</v>
      </c>
      <c r="O36" s="254"/>
      <c r="P36" s="249">
        <f t="shared" si="3"/>
        <v>0.43979524577908846</v>
      </c>
      <c r="Q36" s="250"/>
    </row>
    <row r="37" spans="3:17" ht="19.899999999999999" customHeight="1" x14ac:dyDescent="0.15">
      <c r="C37" s="223"/>
      <c r="D37" s="224"/>
      <c r="E37" s="90" t="s">
        <v>94</v>
      </c>
      <c r="F37" s="251">
        <v>5000</v>
      </c>
      <c r="G37" s="252"/>
      <c r="H37" s="230">
        <f t="shared" ref="H37:H55" si="12">$B$6*F37</f>
        <v>60000</v>
      </c>
      <c r="I37" s="231"/>
      <c r="J37" s="241">
        <f t="shared" si="11"/>
        <v>3.1151005996817856E-3</v>
      </c>
      <c r="K37" s="242"/>
      <c r="L37" s="251">
        <v>20000</v>
      </c>
      <c r="M37" s="252"/>
      <c r="N37" s="230">
        <f t="shared" ref="N37:N55" si="13">$B$6*L37</f>
        <v>240000</v>
      </c>
      <c r="O37" s="231"/>
      <c r="P37" s="241">
        <f>N37/$N$6</f>
        <v>7.5791854346245989E-3</v>
      </c>
      <c r="Q37" s="242"/>
    </row>
    <row r="38" spans="3:17" ht="19.899999999999999" customHeight="1" x14ac:dyDescent="0.15">
      <c r="C38" s="223"/>
      <c r="D38" s="224"/>
      <c r="E38" s="91" t="s">
        <v>95</v>
      </c>
      <c r="F38" s="195">
        <v>3000</v>
      </c>
      <c r="G38" s="196"/>
      <c r="H38" s="193">
        <f t="shared" si="12"/>
        <v>36000</v>
      </c>
      <c r="I38" s="194"/>
      <c r="J38" s="197">
        <f t="shared" si="11"/>
        <v>1.8690603598090715E-3</v>
      </c>
      <c r="K38" s="198"/>
      <c r="L38" s="195">
        <v>5000</v>
      </c>
      <c r="M38" s="196"/>
      <c r="N38" s="193">
        <f t="shared" si="13"/>
        <v>60000</v>
      </c>
      <c r="O38" s="194"/>
      <c r="P38" s="197">
        <f t="shared" si="3"/>
        <v>1.8947963586561497E-3</v>
      </c>
      <c r="Q38" s="198"/>
    </row>
    <row r="39" spans="3:17" ht="19.899999999999999" customHeight="1" x14ac:dyDescent="0.15">
      <c r="C39" s="223"/>
      <c r="D39" s="224"/>
      <c r="E39" s="91" t="s">
        <v>96</v>
      </c>
      <c r="F39" s="195">
        <v>2000</v>
      </c>
      <c r="G39" s="196"/>
      <c r="H39" s="193">
        <f t="shared" si="12"/>
        <v>24000</v>
      </c>
      <c r="I39" s="194"/>
      <c r="J39" s="197">
        <f t="shared" si="11"/>
        <v>1.2460402398727143E-3</v>
      </c>
      <c r="K39" s="198"/>
      <c r="L39" s="195">
        <v>4000</v>
      </c>
      <c r="M39" s="196"/>
      <c r="N39" s="193">
        <f t="shared" si="13"/>
        <v>48000</v>
      </c>
      <c r="O39" s="194"/>
      <c r="P39" s="197">
        <f t="shared" si="3"/>
        <v>1.5158370869249199E-3</v>
      </c>
      <c r="Q39" s="198"/>
    </row>
    <row r="40" spans="3:17" ht="19.899999999999999" customHeight="1" x14ac:dyDescent="0.15">
      <c r="C40" s="223"/>
      <c r="D40" s="224"/>
      <c r="E40" s="91" t="s">
        <v>97</v>
      </c>
      <c r="F40" s="195">
        <v>10000</v>
      </c>
      <c r="G40" s="196"/>
      <c r="H40" s="193">
        <f t="shared" si="12"/>
        <v>120000</v>
      </c>
      <c r="I40" s="194"/>
      <c r="J40" s="197">
        <f t="shared" si="11"/>
        <v>6.2302011993635711E-3</v>
      </c>
      <c r="K40" s="198"/>
      <c r="L40" s="195">
        <v>15000</v>
      </c>
      <c r="M40" s="196"/>
      <c r="N40" s="193">
        <f t="shared" si="13"/>
        <v>180000</v>
      </c>
      <c r="O40" s="194"/>
      <c r="P40" s="197">
        <f t="shared" si="3"/>
        <v>5.6843890759684492E-3</v>
      </c>
      <c r="Q40" s="198"/>
    </row>
    <row r="41" spans="3:17" ht="19.899999999999999" customHeight="1" x14ac:dyDescent="0.15">
      <c r="C41" s="223"/>
      <c r="D41" s="224"/>
      <c r="E41" s="91" t="s">
        <v>98</v>
      </c>
      <c r="F41" s="195">
        <v>30000</v>
      </c>
      <c r="G41" s="196"/>
      <c r="H41" s="193">
        <f t="shared" si="12"/>
        <v>360000</v>
      </c>
      <c r="I41" s="194"/>
      <c r="J41" s="197">
        <f t="shared" si="11"/>
        <v>1.8690603598090716E-2</v>
      </c>
      <c r="K41" s="198"/>
      <c r="L41" s="195">
        <v>90000</v>
      </c>
      <c r="M41" s="196"/>
      <c r="N41" s="193">
        <f t="shared" si="13"/>
        <v>1080000</v>
      </c>
      <c r="O41" s="194"/>
      <c r="P41" s="197">
        <f t="shared" si="3"/>
        <v>3.4106334455810697E-2</v>
      </c>
      <c r="Q41" s="198"/>
    </row>
    <row r="42" spans="3:17" ht="19.899999999999999" customHeight="1" x14ac:dyDescent="0.15">
      <c r="C42" s="223"/>
      <c r="D42" s="224"/>
      <c r="E42" s="91" t="s">
        <v>99</v>
      </c>
      <c r="F42" s="195">
        <v>1000</v>
      </c>
      <c r="G42" s="196"/>
      <c r="H42" s="193">
        <f t="shared" si="12"/>
        <v>12000</v>
      </c>
      <c r="I42" s="194"/>
      <c r="J42" s="197">
        <f t="shared" si="11"/>
        <v>6.2302011993635713E-4</v>
      </c>
      <c r="K42" s="198"/>
      <c r="L42" s="195">
        <v>3000</v>
      </c>
      <c r="M42" s="196"/>
      <c r="N42" s="193">
        <f t="shared" si="13"/>
        <v>36000</v>
      </c>
      <c r="O42" s="194"/>
      <c r="P42" s="197">
        <f t="shared" si="3"/>
        <v>1.1368778151936898E-3</v>
      </c>
      <c r="Q42" s="198"/>
    </row>
    <row r="43" spans="3:17" ht="19.899999999999999" customHeight="1" x14ac:dyDescent="0.15">
      <c r="C43" s="223"/>
      <c r="D43" s="224"/>
      <c r="E43" s="91" t="s">
        <v>100</v>
      </c>
      <c r="F43" s="195">
        <v>1000</v>
      </c>
      <c r="G43" s="196"/>
      <c r="H43" s="193">
        <f t="shared" si="12"/>
        <v>12000</v>
      </c>
      <c r="I43" s="194"/>
      <c r="J43" s="197">
        <f t="shared" si="11"/>
        <v>6.2302011993635713E-4</v>
      </c>
      <c r="K43" s="198"/>
      <c r="L43" s="195">
        <v>1000</v>
      </c>
      <c r="M43" s="196"/>
      <c r="N43" s="193">
        <f t="shared" si="13"/>
        <v>12000</v>
      </c>
      <c r="O43" s="194"/>
      <c r="P43" s="197">
        <f t="shared" si="3"/>
        <v>3.7895927173122997E-4</v>
      </c>
      <c r="Q43" s="198"/>
    </row>
    <row r="44" spans="3:17" ht="19.899999999999999" customHeight="1" x14ac:dyDescent="0.15">
      <c r="C44" s="223"/>
      <c r="D44" s="224"/>
      <c r="E44" s="91" t="s">
        <v>101</v>
      </c>
      <c r="F44" s="195">
        <v>10000</v>
      </c>
      <c r="G44" s="196"/>
      <c r="H44" s="193">
        <f t="shared" si="12"/>
        <v>120000</v>
      </c>
      <c r="I44" s="194"/>
      <c r="J44" s="197">
        <f t="shared" si="11"/>
        <v>6.2302011993635711E-3</v>
      </c>
      <c r="K44" s="198"/>
      <c r="L44" s="195">
        <v>10000</v>
      </c>
      <c r="M44" s="196"/>
      <c r="N44" s="193">
        <f t="shared" si="13"/>
        <v>120000</v>
      </c>
      <c r="O44" s="194"/>
      <c r="P44" s="197">
        <f t="shared" si="3"/>
        <v>3.7895927173122994E-3</v>
      </c>
      <c r="Q44" s="198"/>
    </row>
    <row r="45" spans="3:17" ht="19.899999999999999" customHeight="1" x14ac:dyDescent="0.15">
      <c r="C45" s="223"/>
      <c r="D45" s="224"/>
      <c r="E45" s="91" t="s">
        <v>103</v>
      </c>
      <c r="F45" s="195">
        <v>2000</v>
      </c>
      <c r="G45" s="196"/>
      <c r="H45" s="193">
        <f t="shared" si="12"/>
        <v>24000</v>
      </c>
      <c r="I45" s="194"/>
      <c r="J45" s="197">
        <f t="shared" si="11"/>
        <v>1.2460402398727143E-3</v>
      </c>
      <c r="K45" s="198"/>
      <c r="L45" s="195">
        <v>2000</v>
      </c>
      <c r="M45" s="196"/>
      <c r="N45" s="193">
        <f t="shared" si="13"/>
        <v>24000</v>
      </c>
      <c r="O45" s="194"/>
      <c r="P45" s="197">
        <f t="shared" si="3"/>
        <v>7.5791854346245993E-4</v>
      </c>
      <c r="Q45" s="198"/>
    </row>
    <row r="46" spans="3:17" ht="19.899999999999999" customHeight="1" x14ac:dyDescent="0.15">
      <c r="C46" s="223"/>
      <c r="D46" s="224"/>
      <c r="E46" s="91" t="s">
        <v>119</v>
      </c>
      <c r="F46" s="195">
        <v>10000</v>
      </c>
      <c r="G46" s="196"/>
      <c r="H46" s="193">
        <f t="shared" si="12"/>
        <v>120000</v>
      </c>
      <c r="I46" s="194"/>
      <c r="J46" s="197">
        <f t="shared" si="11"/>
        <v>6.2302011993635711E-3</v>
      </c>
      <c r="K46" s="198"/>
      <c r="L46" s="195">
        <v>10000</v>
      </c>
      <c r="M46" s="196"/>
      <c r="N46" s="193">
        <f t="shared" si="13"/>
        <v>120000</v>
      </c>
      <c r="O46" s="194"/>
      <c r="P46" s="197">
        <f t="shared" si="3"/>
        <v>3.7895927173122994E-3</v>
      </c>
      <c r="Q46" s="198"/>
    </row>
    <row r="47" spans="3:17" ht="19.899999999999999" customHeight="1" x14ac:dyDescent="0.15">
      <c r="C47" s="223"/>
      <c r="D47" s="224"/>
      <c r="E47" s="91" t="s">
        <v>105</v>
      </c>
      <c r="F47" s="195">
        <v>5000</v>
      </c>
      <c r="G47" s="196"/>
      <c r="H47" s="193">
        <f t="shared" si="12"/>
        <v>60000</v>
      </c>
      <c r="I47" s="194"/>
      <c r="J47" s="197">
        <f t="shared" si="11"/>
        <v>3.1151005996817856E-3</v>
      </c>
      <c r="K47" s="198"/>
      <c r="L47" s="195">
        <v>5000</v>
      </c>
      <c r="M47" s="196"/>
      <c r="N47" s="193">
        <f t="shared" si="13"/>
        <v>60000</v>
      </c>
      <c r="O47" s="194"/>
      <c r="P47" s="197">
        <f t="shared" si="3"/>
        <v>1.8947963586561497E-3</v>
      </c>
      <c r="Q47" s="198"/>
    </row>
    <row r="48" spans="3:17" ht="19.899999999999999" customHeight="1" x14ac:dyDescent="0.15">
      <c r="C48" s="223"/>
      <c r="D48" s="224"/>
      <c r="E48" s="91" t="s">
        <v>106</v>
      </c>
      <c r="F48" s="195">
        <v>150000</v>
      </c>
      <c r="G48" s="196"/>
      <c r="H48" s="193">
        <f t="shared" si="12"/>
        <v>1800000</v>
      </c>
      <c r="I48" s="194"/>
      <c r="J48" s="197">
        <f t="shared" si="11"/>
        <v>9.345301799045358E-2</v>
      </c>
      <c r="K48" s="198"/>
      <c r="L48" s="195">
        <v>150000</v>
      </c>
      <c r="M48" s="196"/>
      <c r="N48" s="193">
        <f t="shared" si="13"/>
        <v>1800000</v>
      </c>
      <c r="O48" s="194"/>
      <c r="P48" s="197">
        <f t="shared" si="3"/>
        <v>5.6843890759684497E-2</v>
      </c>
      <c r="Q48" s="198"/>
    </row>
    <row r="49" spans="3:17" ht="19.899999999999999" customHeight="1" x14ac:dyDescent="0.15">
      <c r="C49" s="223"/>
      <c r="D49" s="224"/>
      <c r="E49" s="91" t="s">
        <v>107</v>
      </c>
      <c r="F49" s="195">
        <v>3000</v>
      </c>
      <c r="G49" s="196"/>
      <c r="H49" s="193">
        <f t="shared" si="12"/>
        <v>36000</v>
      </c>
      <c r="I49" s="194"/>
      <c r="J49" s="197">
        <f t="shared" si="11"/>
        <v>1.8690603598090715E-3</v>
      </c>
      <c r="K49" s="198"/>
      <c r="L49" s="195">
        <v>3000</v>
      </c>
      <c r="M49" s="196"/>
      <c r="N49" s="193">
        <f t="shared" si="13"/>
        <v>36000</v>
      </c>
      <c r="O49" s="194"/>
      <c r="P49" s="197">
        <f t="shared" si="3"/>
        <v>1.1368778151936898E-3</v>
      </c>
      <c r="Q49" s="198"/>
    </row>
    <row r="50" spans="3:17" ht="19.899999999999999" customHeight="1" x14ac:dyDescent="0.15">
      <c r="C50" s="223"/>
      <c r="D50" s="224"/>
      <c r="E50" s="91" t="s">
        <v>108</v>
      </c>
      <c r="F50" s="195">
        <v>2000</v>
      </c>
      <c r="G50" s="196"/>
      <c r="H50" s="193">
        <f t="shared" si="12"/>
        <v>24000</v>
      </c>
      <c r="I50" s="194"/>
      <c r="J50" s="197">
        <f t="shared" si="11"/>
        <v>1.2460402398727143E-3</v>
      </c>
      <c r="K50" s="198"/>
      <c r="L50" s="195">
        <v>2000</v>
      </c>
      <c r="M50" s="196"/>
      <c r="N50" s="193">
        <f t="shared" si="13"/>
        <v>24000</v>
      </c>
      <c r="O50" s="194"/>
      <c r="P50" s="197">
        <f t="shared" si="3"/>
        <v>7.5791854346245993E-4</v>
      </c>
      <c r="Q50" s="198"/>
    </row>
    <row r="51" spans="3:17" ht="19.899999999999999" customHeight="1" x14ac:dyDescent="0.15">
      <c r="C51" s="223"/>
      <c r="D51" s="224"/>
      <c r="E51" s="91" t="s">
        <v>109</v>
      </c>
      <c r="F51" s="195">
        <v>30000</v>
      </c>
      <c r="G51" s="196"/>
      <c r="H51" s="193">
        <f t="shared" si="12"/>
        <v>360000</v>
      </c>
      <c r="I51" s="194"/>
      <c r="J51" s="197">
        <f t="shared" si="11"/>
        <v>1.8690603598090716E-2</v>
      </c>
      <c r="K51" s="198"/>
      <c r="L51" s="195">
        <v>30000</v>
      </c>
      <c r="M51" s="196"/>
      <c r="N51" s="193">
        <f t="shared" si="13"/>
        <v>360000</v>
      </c>
      <c r="O51" s="194"/>
      <c r="P51" s="197">
        <f t="shared" si="3"/>
        <v>1.1368778151936898E-2</v>
      </c>
      <c r="Q51" s="198"/>
    </row>
    <row r="52" spans="3:17" ht="19.899999999999999" customHeight="1" x14ac:dyDescent="0.15">
      <c r="C52" s="223"/>
      <c r="D52" s="224"/>
      <c r="E52" s="91" t="s">
        <v>110</v>
      </c>
      <c r="F52" s="195">
        <v>30000</v>
      </c>
      <c r="G52" s="196"/>
      <c r="H52" s="193">
        <f t="shared" ref="H52" si="14">$B$6*F52</f>
        <v>360000</v>
      </c>
      <c r="I52" s="194"/>
      <c r="J52" s="197">
        <f t="shared" ref="J52" si="15">H52/$H$6</f>
        <v>1.8690603598090716E-2</v>
      </c>
      <c r="K52" s="198"/>
      <c r="L52" s="195">
        <v>90000</v>
      </c>
      <c r="M52" s="196"/>
      <c r="N52" s="193">
        <f t="shared" ref="N52" si="16">$B$6*L52</f>
        <v>1080000</v>
      </c>
      <c r="O52" s="194"/>
      <c r="P52" s="197">
        <f t="shared" ref="P52" si="17">N52/$N$6</f>
        <v>3.4106334455810697E-2</v>
      </c>
      <c r="Q52" s="198"/>
    </row>
    <row r="53" spans="3:17" ht="19.899999999999999" customHeight="1" x14ac:dyDescent="0.15">
      <c r="C53" s="223"/>
      <c r="D53" s="224"/>
      <c r="E53" s="111" t="s">
        <v>104</v>
      </c>
      <c r="F53" s="195">
        <v>30000</v>
      </c>
      <c r="G53" s="196"/>
      <c r="H53" s="193">
        <f t="shared" si="12"/>
        <v>360000</v>
      </c>
      <c r="I53" s="194"/>
      <c r="J53" s="197">
        <f t="shared" si="11"/>
        <v>1.8690603598090716E-2</v>
      </c>
      <c r="K53" s="198"/>
      <c r="L53" s="195">
        <v>30000</v>
      </c>
      <c r="M53" s="196"/>
      <c r="N53" s="193">
        <f t="shared" si="13"/>
        <v>360000</v>
      </c>
      <c r="O53" s="194"/>
      <c r="P53" s="197">
        <f t="shared" si="3"/>
        <v>1.1368778151936898E-2</v>
      </c>
      <c r="Q53" s="198"/>
    </row>
    <row r="54" spans="3:17" ht="19.899999999999999" customHeight="1" x14ac:dyDescent="0.15">
      <c r="C54" s="223"/>
      <c r="D54" s="224"/>
      <c r="E54" s="111" t="s">
        <v>158</v>
      </c>
      <c r="F54" s="195">
        <v>10000</v>
      </c>
      <c r="G54" s="196"/>
      <c r="H54" s="193">
        <f t="shared" ref="H54" si="18">$B$6*F54</f>
        <v>120000</v>
      </c>
      <c r="I54" s="194"/>
      <c r="J54" s="197">
        <f t="shared" ref="J54" si="19">H54/$H$6</f>
        <v>6.2302011993635711E-3</v>
      </c>
      <c r="K54" s="198"/>
      <c r="L54" s="195">
        <v>10000</v>
      </c>
      <c r="M54" s="196"/>
      <c r="N54" s="193">
        <f t="shared" ref="N54" si="20">$B$6*L54</f>
        <v>120000</v>
      </c>
      <c r="O54" s="194"/>
      <c r="P54" s="197">
        <f t="shared" ref="P54" si="21">N54/$N$6</f>
        <v>3.7895927173122994E-3</v>
      </c>
      <c r="Q54" s="198"/>
    </row>
    <row r="55" spans="3:17" ht="19.899999999999999" customHeight="1" x14ac:dyDescent="0.15">
      <c r="C55" s="223"/>
      <c r="D55" s="224"/>
      <c r="E55" s="111" t="s">
        <v>159</v>
      </c>
      <c r="F55" s="193">
        <f>ROUND(((F26-SUM(F37:G52))*0.1),-3)</f>
        <v>71000</v>
      </c>
      <c r="G55" s="194"/>
      <c r="H55" s="193">
        <f t="shared" si="12"/>
        <v>852000</v>
      </c>
      <c r="I55" s="194"/>
      <c r="J55" s="197">
        <f t="shared" si="11"/>
        <v>4.4234428515481358E-2</v>
      </c>
      <c r="K55" s="198"/>
      <c r="L55" s="193">
        <f>ROUND(((L26-SUM(L37:M52))*0.1),-3)</f>
        <v>123000</v>
      </c>
      <c r="M55" s="194"/>
      <c r="N55" s="193">
        <f t="shared" si="13"/>
        <v>1476000</v>
      </c>
      <c r="O55" s="194"/>
      <c r="P55" s="197">
        <f t="shared" si="3"/>
        <v>4.6611990422941285E-2</v>
      </c>
      <c r="Q55" s="198"/>
    </row>
    <row r="56" spans="3:17" ht="19.899999999999999" customHeight="1" x14ac:dyDescent="0.15">
      <c r="C56" s="225"/>
      <c r="D56" s="226"/>
      <c r="E56" s="13" t="s">
        <v>18</v>
      </c>
      <c r="F56" s="191">
        <f>SUM(F37:G55)</f>
        <v>405000</v>
      </c>
      <c r="G56" s="192"/>
      <c r="H56" s="191">
        <f>SUM(H37:I55)</f>
        <v>4860000</v>
      </c>
      <c r="I56" s="192"/>
      <c r="J56" s="199">
        <f t="shared" si="11"/>
        <v>0.25232314857422466</v>
      </c>
      <c r="K56" s="200"/>
      <c r="L56" s="191">
        <f>SUM(L37:M55)</f>
        <v>603000</v>
      </c>
      <c r="M56" s="192"/>
      <c r="N56" s="191">
        <f>SUM(N37:O55)</f>
        <v>7236000</v>
      </c>
      <c r="O56" s="192"/>
      <c r="P56" s="199">
        <f t="shared" si="3"/>
        <v>0.22851244085393166</v>
      </c>
      <c r="Q56" s="200"/>
    </row>
    <row r="57" spans="3:17" ht="19.899999999999999" customHeight="1" x14ac:dyDescent="0.15">
      <c r="C57" s="168" t="s">
        <v>3</v>
      </c>
      <c r="D57" s="169"/>
      <c r="E57" s="170"/>
      <c r="F57" s="175">
        <f>F56+F36</f>
        <v>1353297</v>
      </c>
      <c r="G57" s="176"/>
      <c r="H57" s="175">
        <f>H56+H36</f>
        <v>16239564</v>
      </c>
      <c r="I57" s="176"/>
      <c r="J57" s="177">
        <f t="shared" si="11"/>
        <v>0.84313125924951238</v>
      </c>
      <c r="K57" s="178"/>
      <c r="L57" s="175">
        <f>L56+L36</f>
        <v>1744201</v>
      </c>
      <c r="M57" s="176"/>
      <c r="N57" s="175">
        <f>N56+N36</f>
        <v>21162412</v>
      </c>
      <c r="O57" s="176"/>
      <c r="P57" s="177">
        <f t="shared" si="3"/>
        <v>0.66830768663302009</v>
      </c>
      <c r="Q57" s="178"/>
    </row>
    <row r="58" spans="3:17" ht="19.899999999999999" customHeight="1" x14ac:dyDescent="0.15">
      <c r="C58" s="168" t="s">
        <v>4</v>
      </c>
      <c r="D58" s="169"/>
      <c r="E58" s="170"/>
      <c r="F58" s="175">
        <f>F26-F57</f>
        <v>-349180.27693145629</v>
      </c>
      <c r="G58" s="176"/>
      <c r="H58" s="175">
        <f>H26-H57</f>
        <v>-4190163.3231774755</v>
      </c>
      <c r="I58" s="176"/>
      <c r="J58" s="177">
        <f t="shared" si="11"/>
        <v>-0.2175463380132463</v>
      </c>
      <c r="K58" s="178"/>
      <c r="L58" s="175">
        <f>L26-L57</f>
        <v>-71347.900180177763</v>
      </c>
      <c r="M58" s="176"/>
      <c r="N58" s="175">
        <f>N26-N57</f>
        <v>-1088174.8021621332</v>
      </c>
      <c r="O58" s="176"/>
      <c r="P58" s="177">
        <f t="shared" si="3"/>
        <v>-3.436449421196977E-2</v>
      </c>
      <c r="Q58" s="178"/>
    </row>
    <row r="59" spans="3:17" ht="19.899999999999999" customHeight="1" x14ac:dyDescent="0.15">
      <c r="C59" s="179" t="s">
        <v>5</v>
      </c>
      <c r="D59" s="180"/>
      <c r="E59" s="7" t="s">
        <v>6</v>
      </c>
      <c r="F59" s="205"/>
      <c r="G59" s="206"/>
      <c r="H59" s="207">
        <f>$B$6*F59</f>
        <v>0</v>
      </c>
      <c r="I59" s="208"/>
      <c r="J59" s="185">
        <f t="shared" si="11"/>
        <v>0</v>
      </c>
      <c r="K59" s="186"/>
      <c r="L59" s="205"/>
      <c r="M59" s="206"/>
      <c r="N59" s="207">
        <f t="shared" ref="N59:N61" si="22">$B$6*L59</f>
        <v>0</v>
      </c>
      <c r="O59" s="208"/>
      <c r="P59" s="185">
        <f t="shared" si="3"/>
        <v>0</v>
      </c>
      <c r="Q59" s="186"/>
    </row>
    <row r="60" spans="3:17" ht="19.899999999999999" customHeight="1" x14ac:dyDescent="0.15">
      <c r="C60" s="181"/>
      <c r="D60" s="182"/>
      <c r="E60" s="6" t="s">
        <v>7</v>
      </c>
      <c r="F60" s="203">
        <v>10000</v>
      </c>
      <c r="G60" s="204"/>
      <c r="H60" s="209">
        <f>$B$6*F60</f>
        <v>120000</v>
      </c>
      <c r="I60" s="210"/>
      <c r="J60" s="187">
        <f t="shared" si="11"/>
        <v>6.2302011993635711E-3</v>
      </c>
      <c r="K60" s="188"/>
      <c r="L60" s="203">
        <v>10000</v>
      </c>
      <c r="M60" s="204"/>
      <c r="N60" s="209">
        <f t="shared" si="22"/>
        <v>120000</v>
      </c>
      <c r="O60" s="210"/>
      <c r="P60" s="187">
        <f t="shared" si="3"/>
        <v>3.7895927173122994E-3</v>
      </c>
      <c r="Q60" s="188"/>
    </row>
    <row r="61" spans="3:17" ht="19.899999999999999" customHeight="1" x14ac:dyDescent="0.15">
      <c r="C61" s="183"/>
      <c r="D61" s="184"/>
      <c r="E61" s="8" t="s">
        <v>8</v>
      </c>
      <c r="F61" s="201">
        <v>10000</v>
      </c>
      <c r="G61" s="202"/>
      <c r="H61" s="211">
        <f>$B$6*F61</f>
        <v>120000</v>
      </c>
      <c r="I61" s="212"/>
      <c r="J61" s="189">
        <f t="shared" si="11"/>
        <v>6.2302011993635711E-3</v>
      </c>
      <c r="K61" s="190"/>
      <c r="L61" s="201">
        <v>10000</v>
      </c>
      <c r="M61" s="202"/>
      <c r="N61" s="211">
        <f t="shared" si="22"/>
        <v>120000</v>
      </c>
      <c r="O61" s="212"/>
      <c r="P61" s="189">
        <f t="shared" si="3"/>
        <v>3.7895927173122994E-3</v>
      </c>
      <c r="Q61" s="190"/>
    </row>
    <row r="62" spans="3:17" ht="19.899999999999999" customHeight="1" x14ac:dyDescent="0.15">
      <c r="C62" s="168" t="s">
        <v>9</v>
      </c>
      <c r="D62" s="169"/>
      <c r="E62" s="170"/>
      <c r="F62" s="175">
        <f>F58+F59-F60</f>
        <v>-359180.27693145629</v>
      </c>
      <c r="G62" s="176"/>
      <c r="H62" s="175">
        <f>H58+H59-H60</f>
        <v>-4310163.3231774755</v>
      </c>
      <c r="I62" s="176"/>
      <c r="J62" s="177">
        <f t="shared" si="11"/>
        <v>-0.22377653921260987</v>
      </c>
      <c r="K62" s="178"/>
      <c r="L62" s="175">
        <f>L58+L59-L60</f>
        <v>-81347.900180177763</v>
      </c>
      <c r="M62" s="176"/>
      <c r="N62" s="175">
        <f>N58+N59-N60</f>
        <v>-1208174.8021621332</v>
      </c>
      <c r="O62" s="176"/>
      <c r="P62" s="177">
        <f t="shared" si="3"/>
        <v>-3.8154086929282065E-2</v>
      </c>
      <c r="Q62" s="178"/>
    </row>
    <row r="63" spans="3:17" ht="19.899999999999999" customHeight="1" x14ac:dyDescent="0.15">
      <c r="C63" s="168" t="s">
        <v>46</v>
      </c>
      <c r="D63" s="169"/>
      <c r="E63" s="170"/>
      <c r="F63" s="171"/>
      <c r="G63" s="172"/>
      <c r="H63" s="171">
        <f>IF(H62&gt;0,H62*0.4,0)</f>
        <v>0</v>
      </c>
      <c r="I63" s="172"/>
      <c r="J63" s="173">
        <f t="shared" si="11"/>
        <v>0</v>
      </c>
      <c r="K63" s="174"/>
      <c r="L63" s="171"/>
      <c r="M63" s="172"/>
      <c r="N63" s="171">
        <f>IF(N62&gt;0,N62*0.4,0)</f>
        <v>0</v>
      </c>
      <c r="O63" s="172"/>
      <c r="P63" s="173">
        <f t="shared" si="3"/>
        <v>0</v>
      </c>
      <c r="Q63" s="174"/>
    </row>
    <row r="64" spans="3:17" ht="19.899999999999999" customHeight="1" x14ac:dyDescent="0.15">
      <c r="C64" s="168" t="s">
        <v>12</v>
      </c>
      <c r="D64" s="169"/>
      <c r="E64" s="170"/>
      <c r="F64" s="171"/>
      <c r="G64" s="172"/>
      <c r="H64" s="171">
        <f>H62-H63</f>
        <v>-4310163.3231774755</v>
      </c>
      <c r="I64" s="172"/>
      <c r="J64" s="173">
        <f>H64/$H$6</f>
        <v>-0.22377653921260987</v>
      </c>
      <c r="K64" s="174"/>
      <c r="L64" s="171"/>
      <c r="M64" s="172"/>
      <c r="N64" s="171">
        <f>N62-N63</f>
        <v>-1208174.8021621332</v>
      </c>
      <c r="O64" s="172"/>
      <c r="P64" s="173">
        <f>N64/$N$6</f>
        <v>-3.8154086929282065E-2</v>
      </c>
      <c r="Q64" s="174"/>
    </row>
    <row r="65" spans="1:17" ht="19.899999999999999" customHeight="1" x14ac:dyDescent="0.15">
      <c r="C65" s="168" t="s">
        <v>190</v>
      </c>
      <c r="D65" s="169"/>
      <c r="E65" s="170"/>
      <c r="F65" s="171"/>
      <c r="G65" s="172"/>
      <c r="H65" s="171">
        <f>H64+H53</f>
        <v>-3950163.3231774755</v>
      </c>
      <c r="I65" s="172"/>
      <c r="J65" s="173">
        <f>H65/$H$6</f>
        <v>-0.20508593561451915</v>
      </c>
      <c r="K65" s="174"/>
      <c r="L65" s="171"/>
      <c r="M65" s="172"/>
      <c r="N65" s="171">
        <f>N64+N53</f>
        <v>-848174.80216213316</v>
      </c>
      <c r="O65" s="172"/>
      <c r="P65" s="173">
        <f>N65/$N$6</f>
        <v>-2.6785308777345168E-2</v>
      </c>
      <c r="Q65" s="174"/>
    </row>
    <row r="66" spans="1:17" ht="13.5" customHeight="1" x14ac:dyDescent="0.15">
      <c r="A66" s="93" t="s">
        <v>116</v>
      </c>
      <c r="B66" s="92">
        <v>17</v>
      </c>
      <c r="C66" s="19" t="s">
        <v>82</v>
      </c>
    </row>
    <row r="67" spans="1:17" ht="13.5" customHeight="1" x14ac:dyDescent="0.15">
      <c r="A67" s="93" t="s">
        <v>117</v>
      </c>
      <c r="B67" s="92">
        <v>4</v>
      </c>
      <c r="C67" s="19" t="s">
        <v>161</v>
      </c>
    </row>
    <row r="68" spans="1:17" ht="13.5" customHeight="1" x14ac:dyDescent="0.15">
      <c r="A68" s="93" t="s">
        <v>118</v>
      </c>
      <c r="B68" s="92">
        <v>4</v>
      </c>
      <c r="C68" s="19" t="s">
        <v>205</v>
      </c>
    </row>
    <row r="69" spans="1:17" x14ac:dyDescent="0.15">
      <c r="B69" s="88"/>
    </row>
  </sheetData>
  <mergeCells count="400">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 ref="L54:M54"/>
    <mergeCell ref="N54:O54"/>
    <mergeCell ref="P54:Q54"/>
    <mergeCell ref="F53:G53"/>
    <mergeCell ref="H53:I53"/>
    <mergeCell ref="J53:K53"/>
    <mergeCell ref="L53:M53"/>
    <mergeCell ref="N53:O53"/>
    <mergeCell ref="P53:Q53"/>
    <mergeCell ref="L64:M64"/>
    <mergeCell ref="N64:O64"/>
    <mergeCell ref="P64:Q64"/>
    <mergeCell ref="L60:M60"/>
    <mergeCell ref="N60:O60"/>
    <mergeCell ref="P60:Q60"/>
    <mergeCell ref="L61:M61"/>
    <mergeCell ref="N61:O61"/>
    <mergeCell ref="P61:Q61"/>
    <mergeCell ref="L62:M62"/>
    <mergeCell ref="N62:O62"/>
    <mergeCell ref="P62:Q62"/>
    <mergeCell ref="L58:M58"/>
    <mergeCell ref="N58:O58"/>
    <mergeCell ref="P58:Q58"/>
    <mergeCell ref="L59:M59"/>
    <mergeCell ref="N59:O59"/>
    <mergeCell ref="P59:Q59"/>
    <mergeCell ref="L63:M63"/>
    <mergeCell ref="N63:O63"/>
    <mergeCell ref="P63:Q63"/>
    <mergeCell ref="L55:M55"/>
    <mergeCell ref="N55:O55"/>
    <mergeCell ref="P55:Q55"/>
    <mergeCell ref="L56:M56"/>
    <mergeCell ref="N56:O56"/>
    <mergeCell ref="P56:Q56"/>
    <mergeCell ref="L57:M57"/>
    <mergeCell ref="N57:O57"/>
    <mergeCell ref="P57:Q57"/>
    <mergeCell ref="P48:Q48"/>
    <mergeCell ref="L42:M42"/>
    <mergeCell ref="N42:O42"/>
    <mergeCell ref="P42:Q42"/>
    <mergeCell ref="L43:M43"/>
    <mergeCell ref="N43:O43"/>
    <mergeCell ref="P43:Q43"/>
    <mergeCell ref="L44:M44"/>
    <mergeCell ref="N44:O44"/>
    <mergeCell ref="P44:Q44"/>
    <mergeCell ref="L45:M45"/>
    <mergeCell ref="N45:O45"/>
    <mergeCell ref="P45:Q45"/>
    <mergeCell ref="L40:M40"/>
    <mergeCell ref="N40:O40"/>
    <mergeCell ref="P40:Q40"/>
    <mergeCell ref="L41:M41"/>
    <mergeCell ref="N41:O41"/>
    <mergeCell ref="P41:Q41"/>
    <mergeCell ref="L47:M47"/>
    <mergeCell ref="N47:O47"/>
    <mergeCell ref="P47:Q47"/>
    <mergeCell ref="L37:M37"/>
    <mergeCell ref="N37:O37"/>
    <mergeCell ref="P37:Q37"/>
    <mergeCell ref="L38:M38"/>
    <mergeCell ref="N38:O38"/>
    <mergeCell ref="P38:Q38"/>
    <mergeCell ref="L39:M39"/>
    <mergeCell ref="N39:O39"/>
    <mergeCell ref="P39:Q39"/>
    <mergeCell ref="L32:M32"/>
    <mergeCell ref="N32:O32"/>
    <mergeCell ref="P32:Q32"/>
    <mergeCell ref="L35:M35"/>
    <mergeCell ref="N35:O35"/>
    <mergeCell ref="P35:Q35"/>
    <mergeCell ref="N34:O34"/>
    <mergeCell ref="P34:Q34"/>
    <mergeCell ref="N36:O36"/>
    <mergeCell ref="P36:Q36"/>
    <mergeCell ref="L29:M29"/>
    <mergeCell ref="N29:O29"/>
    <mergeCell ref="P29:Q29"/>
    <mergeCell ref="N27:O27"/>
    <mergeCell ref="P27:Q27"/>
    <mergeCell ref="N30:O30"/>
    <mergeCell ref="P30:Q30"/>
    <mergeCell ref="L31:M31"/>
    <mergeCell ref="N31:O31"/>
    <mergeCell ref="P31:Q31"/>
    <mergeCell ref="P23:Q23"/>
    <mergeCell ref="N24:O24"/>
    <mergeCell ref="P24:Q24"/>
    <mergeCell ref="L26:M26"/>
    <mergeCell ref="N26:O26"/>
    <mergeCell ref="P26:Q26"/>
    <mergeCell ref="L28:M28"/>
    <mergeCell ref="N28:O28"/>
    <mergeCell ref="P28:Q28"/>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H41:I41"/>
    <mergeCell ref="H42:I42"/>
    <mergeCell ref="H43:I43"/>
    <mergeCell ref="H44:I44"/>
    <mergeCell ref="H46:I46"/>
    <mergeCell ref="H47:I47"/>
    <mergeCell ref="H28:I28"/>
    <mergeCell ref="H29:I29"/>
    <mergeCell ref="H30:I30"/>
    <mergeCell ref="H31:I31"/>
    <mergeCell ref="H32:I32"/>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C25:E25"/>
    <mergeCell ref="F25:G25"/>
    <mergeCell ref="J25:K25"/>
    <mergeCell ref="H25:I25"/>
    <mergeCell ref="L25:M25"/>
    <mergeCell ref="N25:O25"/>
    <mergeCell ref="P25:Q25"/>
    <mergeCell ref="H26:I26"/>
    <mergeCell ref="C24:E24"/>
    <mergeCell ref="F24:G24"/>
    <mergeCell ref="J24:K24"/>
    <mergeCell ref="C23:E23"/>
    <mergeCell ref="F23:G23"/>
    <mergeCell ref="J23:K23"/>
    <mergeCell ref="C22:E22"/>
    <mergeCell ref="F22:G22"/>
    <mergeCell ref="J22:K22"/>
    <mergeCell ref="C21:E21"/>
    <mergeCell ref="F21:G21"/>
    <mergeCell ref="J21:K21"/>
    <mergeCell ref="C20:E20"/>
    <mergeCell ref="F20:G20"/>
    <mergeCell ref="J20:K20"/>
    <mergeCell ref="L22:M22"/>
    <mergeCell ref="N22:O22"/>
    <mergeCell ref="P22:Q22"/>
    <mergeCell ref="L20:M20"/>
    <mergeCell ref="N20:O20"/>
    <mergeCell ref="P20:Q20"/>
    <mergeCell ref="H20:I2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P7:Q7"/>
    <mergeCell ref="L8:M8"/>
    <mergeCell ref="N8:O8"/>
    <mergeCell ref="P8:Q8"/>
    <mergeCell ref="F7:G7"/>
    <mergeCell ref="J7:K7"/>
    <mergeCell ref="L7:M7"/>
    <mergeCell ref="N7:O7"/>
    <mergeCell ref="L11:M11"/>
    <mergeCell ref="N11:O11"/>
    <mergeCell ref="P11:Q11"/>
    <mergeCell ref="F10:G10"/>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F61:G61"/>
    <mergeCell ref="F60:G60"/>
    <mergeCell ref="F59:G59"/>
    <mergeCell ref="F58:G58"/>
    <mergeCell ref="J58:K58"/>
    <mergeCell ref="H59:I59"/>
    <mergeCell ref="H60:I60"/>
    <mergeCell ref="H61:I61"/>
    <mergeCell ref="H62:I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s>
  <phoneticPr fontId="2"/>
  <pageMargins left="0.62992125984251968" right="3.937007874015748E-2" top="0.55118110236220474" bottom="0.55118110236220474" header="0.31496062992125984" footer="0.31496062992125984"/>
  <pageSetup paperSize="8" scale="95" firstPageNumber="4"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view="pageBreakPreview" zoomScaleNormal="100" zoomScaleSheetLayoutView="100" workbookViewId="0">
      <selection activeCell="B29" sqref="B29"/>
    </sheetView>
  </sheetViews>
  <sheetFormatPr defaultRowHeight="13.5" x14ac:dyDescent="0.15"/>
  <cols>
    <col min="1" max="2" width="14.75" customWidth="1"/>
    <col min="3" max="13" width="12.75" customWidth="1"/>
  </cols>
  <sheetData>
    <row r="1" spans="1:13" ht="18.75" x14ac:dyDescent="0.15">
      <c r="A1" s="264" t="s">
        <v>185</v>
      </c>
      <c r="B1" s="264"/>
      <c r="C1" s="264"/>
      <c r="D1" s="264"/>
      <c r="E1" s="264"/>
      <c r="F1" s="264"/>
      <c r="G1" s="264"/>
      <c r="H1" s="264"/>
      <c r="I1" s="264"/>
      <c r="J1" s="264"/>
      <c r="K1" s="264"/>
      <c r="L1" s="264"/>
      <c r="M1" s="264"/>
    </row>
    <row r="2" spans="1:13" ht="13.5" customHeight="1" x14ac:dyDescent="0.15">
      <c r="A2" s="11"/>
      <c r="B2" s="11"/>
      <c r="C2" s="11"/>
      <c r="D2" s="11"/>
      <c r="E2" s="11"/>
      <c r="F2" s="11"/>
      <c r="G2" s="11"/>
      <c r="H2" s="11"/>
      <c r="I2" s="11"/>
      <c r="J2" s="11"/>
      <c r="K2" s="11"/>
      <c r="L2" s="11"/>
      <c r="M2" s="11"/>
    </row>
    <row r="3" spans="1:13" ht="13.5" customHeight="1" x14ac:dyDescent="0.15">
      <c r="A3" s="15"/>
      <c r="B3" s="16"/>
      <c r="C3" s="16"/>
      <c r="D3" s="17"/>
      <c r="E3" s="17"/>
      <c r="F3" s="10"/>
      <c r="G3" s="10"/>
      <c r="H3" s="10"/>
      <c r="I3" s="9"/>
      <c r="J3" s="10"/>
      <c r="M3" s="95" t="s">
        <v>131</v>
      </c>
    </row>
    <row r="4" spans="1:13" ht="13.5" customHeight="1" x14ac:dyDescent="0.15">
      <c r="A4" s="270"/>
      <c r="B4" s="271"/>
      <c r="C4" s="272"/>
      <c r="D4" s="3" t="s">
        <v>175</v>
      </c>
      <c r="E4" s="3" t="s">
        <v>176</v>
      </c>
      <c r="F4" s="4" t="s">
        <v>177</v>
      </c>
      <c r="G4" s="3" t="s">
        <v>178</v>
      </c>
      <c r="H4" s="4" t="s">
        <v>179</v>
      </c>
      <c r="I4" s="3" t="s">
        <v>180</v>
      </c>
      <c r="J4" s="4" t="s">
        <v>181</v>
      </c>
      <c r="K4" s="3" t="s">
        <v>182</v>
      </c>
      <c r="L4" s="4" t="s">
        <v>183</v>
      </c>
      <c r="M4" s="3" t="s">
        <v>184</v>
      </c>
    </row>
    <row r="5" spans="1:13" ht="13.5" customHeight="1" x14ac:dyDescent="0.15">
      <c r="A5" s="269" t="s">
        <v>13</v>
      </c>
      <c r="B5" s="269"/>
      <c r="C5" s="269"/>
      <c r="D5" s="117">
        <v>4000000</v>
      </c>
      <c r="E5" s="12">
        <f>D26</f>
        <v>6049836.6768225245</v>
      </c>
      <c r="F5" s="12">
        <f t="shared" ref="F5:M5" si="0">E26</f>
        <v>4509553.4890095536</v>
      </c>
      <c r="G5" s="12">
        <f t="shared" si="0"/>
        <v>3174210.3688788358</v>
      </c>
      <c r="H5" s="12">
        <f t="shared" si="0"/>
        <v>2126035.5667167027</v>
      </c>
      <c r="I5" s="12">
        <f t="shared" si="0"/>
        <v>777860.7645545695</v>
      </c>
      <c r="J5" s="12">
        <f t="shared" si="0"/>
        <v>-570314.03760756366</v>
      </c>
      <c r="K5" s="12">
        <f t="shared" si="0"/>
        <v>-1918488.8397696968</v>
      </c>
      <c r="L5" s="12">
        <f t="shared" si="0"/>
        <v>-3266663.64193183</v>
      </c>
      <c r="M5" s="12">
        <f t="shared" si="0"/>
        <v>-4614838.4440939631</v>
      </c>
    </row>
    <row r="6" spans="1:13" ht="13.5" customHeight="1" x14ac:dyDescent="0.15">
      <c r="A6" s="280" t="s">
        <v>172</v>
      </c>
      <c r="B6" s="281"/>
      <c r="C6" s="282"/>
      <c r="D6" s="121">
        <f>収支計画!H65</f>
        <v>-3950163.3231774755</v>
      </c>
      <c r="E6" s="121">
        <f>(収支計画!$H$26*((100+D28)/100))-収支計画!$H$57+収支計画!$H$59-収支計画!$H$60-収支計画!$H$63+収支計画!$H$53-F28</f>
        <v>-1540283.187812971</v>
      </c>
      <c r="F6" s="121">
        <f>(収支計画!$H$26*((100+D29)/100))-収支計画!$H$57+収支計画!$H$59-収支計画!$H$60-収支計画!$H$63+収支計画!$H$53-F29</f>
        <v>-1335343.1201307178</v>
      </c>
      <c r="G6" s="121">
        <f>(収支計画!$N$26*1)-収支計画!$N$57+収支計画!$N$59-収支計画!$N$60-収支計画!$N$63+収支計画!$N$53</f>
        <v>-848174.80216213316</v>
      </c>
      <c r="H6" s="121">
        <f>(収支計画!$N$26*1)-収支計画!$N$57+収支計画!$N$59-収支計画!$N$60-収支計画!$N$63+収支計画!$N$53</f>
        <v>-848174.80216213316</v>
      </c>
      <c r="I6" s="121">
        <f>(収支計画!$N$26*1)-収支計画!$N$57+収支計画!$N$59-収支計画!$N$60-収支計画!$N$63+収支計画!$N$53</f>
        <v>-848174.80216213316</v>
      </c>
      <c r="J6" s="121">
        <f>(収支計画!$N$26*1)-収支計画!$N$57+収支計画!$N$59-収支計画!$N$60-収支計画!$N$63+収支計画!$N$53</f>
        <v>-848174.80216213316</v>
      </c>
      <c r="K6" s="121">
        <f>(収支計画!$N$26*1)-収支計画!$N$57+収支計画!$N$59-収支計画!$N$60-収支計画!$N$63+収支計画!$N$53</f>
        <v>-848174.80216213316</v>
      </c>
      <c r="L6" s="121">
        <f>(収支計画!$N$26*1)-収支計画!$N$57+収支計画!$N$59-収支計画!$N$60-収支計画!$N$63+収支計画!$N$53</f>
        <v>-848174.80216213316</v>
      </c>
      <c r="M6" s="121">
        <f>(収支計画!$N$26*1)-収支計画!$N$57+収支計画!$N$59-収支計画!$N$60-収支計画!$N$63+収支計画!$N$53</f>
        <v>-848174.80216213316</v>
      </c>
    </row>
    <row r="7" spans="1:13" ht="13.5" customHeight="1" x14ac:dyDescent="0.15">
      <c r="A7" s="279" t="s">
        <v>14</v>
      </c>
      <c r="B7" s="275" t="s">
        <v>162</v>
      </c>
      <c r="C7" s="115" t="s">
        <v>165</v>
      </c>
      <c r="D7" s="118">
        <v>3000000</v>
      </c>
      <c r="E7" s="118"/>
      <c r="F7" s="118"/>
      <c r="G7" s="118"/>
      <c r="H7" s="118"/>
      <c r="I7" s="118"/>
      <c r="J7" s="118"/>
      <c r="K7" s="118"/>
      <c r="L7" s="118"/>
      <c r="M7" s="118"/>
    </row>
    <row r="8" spans="1:13" ht="13.5" customHeight="1" x14ac:dyDescent="0.15">
      <c r="A8" s="279"/>
      <c r="B8" s="275"/>
      <c r="C8" s="115" t="s">
        <v>164</v>
      </c>
      <c r="D8" s="118">
        <v>3000000</v>
      </c>
      <c r="E8" s="118"/>
      <c r="F8" s="118"/>
      <c r="G8" s="118"/>
      <c r="H8" s="118"/>
      <c r="I8" s="118"/>
      <c r="J8" s="118"/>
      <c r="K8" s="118"/>
      <c r="L8" s="118"/>
      <c r="M8" s="118"/>
    </row>
    <row r="9" spans="1:13" ht="13.5" customHeight="1" x14ac:dyDescent="0.15">
      <c r="A9" s="279"/>
      <c r="B9" s="275"/>
      <c r="C9" s="115" t="s">
        <v>166</v>
      </c>
      <c r="D9" s="118"/>
      <c r="E9" s="118"/>
      <c r="F9" s="118"/>
      <c r="G9" s="118"/>
      <c r="H9" s="118"/>
      <c r="I9" s="118"/>
      <c r="J9" s="118"/>
      <c r="K9" s="118"/>
      <c r="L9" s="118"/>
      <c r="M9" s="118"/>
    </row>
    <row r="10" spans="1:13" ht="13.5" customHeight="1" x14ac:dyDescent="0.15">
      <c r="A10" s="279"/>
      <c r="B10" s="275"/>
      <c r="C10" s="115" t="s">
        <v>167</v>
      </c>
      <c r="D10" s="118"/>
      <c r="E10" s="118"/>
      <c r="F10" s="118"/>
      <c r="G10" s="118"/>
      <c r="H10" s="118"/>
      <c r="I10" s="118"/>
      <c r="J10" s="118"/>
      <c r="K10" s="118"/>
      <c r="L10" s="118"/>
      <c r="M10" s="118"/>
    </row>
    <row r="11" spans="1:13" ht="13.5" customHeight="1" x14ac:dyDescent="0.15">
      <c r="A11" s="279"/>
      <c r="B11" s="275"/>
      <c r="C11" s="115" t="s">
        <v>168</v>
      </c>
      <c r="D11" s="118"/>
      <c r="E11" s="118"/>
      <c r="F11" s="118"/>
      <c r="G11" s="118"/>
      <c r="H11" s="118"/>
      <c r="I11" s="118"/>
      <c r="J11" s="118"/>
      <c r="K11" s="118"/>
      <c r="L11" s="118"/>
      <c r="M11" s="118"/>
    </row>
    <row r="12" spans="1:13" ht="13.5" customHeight="1" x14ac:dyDescent="0.15">
      <c r="A12" s="279"/>
      <c r="B12" s="275"/>
      <c r="C12" s="115" t="s">
        <v>169</v>
      </c>
      <c r="D12" s="118"/>
      <c r="E12" s="118"/>
      <c r="F12" s="118"/>
      <c r="G12" s="118"/>
      <c r="H12" s="118"/>
      <c r="I12" s="118"/>
      <c r="J12" s="118"/>
      <c r="K12" s="118"/>
      <c r="L12" s="118"/>
      <c r="M12" s="118"/>
    </row>
    <row r="13" spans="1:13" ht="13.5" customHeight="1" x14ac:dyDescent="0.15">
      <c r="A13" s="277"/>
      <c r="B13" s="276"/>
      <c r="C13" s="116" t="s">
        <v>15</v>
      </c>
      <c r="D13" s="119"/>
      <c r="E13" s="119"/>
      <c r="F13" s="119"/>
      <c r="G13" s="119"/>
      <c r="H13" s="119"/>
      <c r="I13" s="119"/>
      <c r="J13" s="119"/>
      <c r="K13" s="119"/>
      <c r="L13" s="119"/>
      <c r="M13" s="119"/>
    </row>
    <row r="14" spans="1:13" ht="13.5" customHeight="1" x14ac:dyDescent="0.15">
      <c r="A14" s="277" t="s">
        <v>16</v>
      </c>
      <c r="B14" s="273" t="s">
        <v>163</v>
      </c>
      <c r="C14" s="115" t="s">
        <v>165</v>
      </c>
      <c r="D14" s="119">
        <v>0</v>
      </c>
      <c r="E14" s="119">
        <v>0</v>
      </c>
      <c r="F14" s="119">
        <v>0</v>
      </c>
      <c r="G14" s="119">
        <v>100000</v>
      </c>
      <c r="H14" s="119">
        <v>200000</v>
      </c>
      <c r="I14" s="119">
        <v>200000</v>
      </c>
      <c r="J14" s="119">
        <v>200000</v>
      </c>
      <c r="K14" s="119">
        <v>200000</v>
      </c>
      <c r="L14" s="119">
        <v>200000</v>
      </c>
      <c r="M14" s="119">
        <v>200000</v>
      </c>
    </row>
    <row r="15" spans="1:13" ht="13.5" customHeight="1" x14ac:dyDescent="0.15">
      <c r="A15" s="277"/>
      <c r="B15" s="274"/>
      <c r="C15" s="115" t="s">
        <v>164</v>
      </c>
      <c r="D15" s="119">
        <v>0</v>
      </c>
      <c r="E15" s="119">
        <v>0</v>
      </c>
      <c r="F15" s="119">
        <v>0</v>
      </c>
      <c r="G15" s="119">
        <v>100000</v>
      </c>
      <c r="H15" s="119">
        <v>200000</v>
      </c>
      <c r="I15" s="119">
        <v>200000</v>
      </c>
      <c r="J15" s="119">
        <v>200000</v>
      </c>
      <c r="K15" s="119">
        <v>200000</v>
      </c>
      <c r="L15" s="119">
        <v>200000</v>
      </c>
      <c r="M15" s="119">
        <v>200000</v>
      </c>
    </row>
    <row r="16" spans="1:13" ht="13.5" customHeight="1" x14ac:dyDescent="0.15">
      <c r="A16" s="277"/>
      <c r="B16" s="274"/>
      <c r="C16" s="115" t="s">
        <v>166</v>
      </c>
      <c r="D16" s="119"/>
      <c r="E16" s="119"/>
      <c r="F16" s="119"/>
      <c r="G16" s="119"/>
      <c r="H16" s="119"/>
      <c r="I16" s="119"/>
      <c r="J16" s="119"/>
      <c r="K16" s="119"/>
      <c r="L16" s="119"/>
      <c r="M16" s="119"/>
    </row>
    <row r="17" spans="1:13" ht="13.5" customHeight="1" x14ac:dyDescent="0.15">
      <c r="A17" s="277"/>
      <c r="B17" s="274"/>
      <c r="C17" s="115" t="s">
        <v>167</v>
      </c>
      <c r="D17" s="119"/>
      <c r="E17" s="119"/>
      <c r="F17" s="119"/>
      <c r="G17" s="119"/>
      <c r="H17" s="119"/>
      <c r="I17" s="119"/>
      <c r="J17" s="119"/>
      <c r="K17" s="119"/>
      <c r="L17" s="119"/>
      <c r="M17" s="119"/>
    </row>
    <row r="18" spans="1:13" ht="13.5" customHeight="1" x14ac:dyDescent="0.15">
      <c r="A18" s="277"/>
      <c r="B18" s="274"/>
      <c r="C18" s="115" t="s">
        <v>168</v>
      </c>
      <c r="D18" s="119"/>
      <c r="E18" s="119"/>
      <c r="F18" s="119"/>
      <c r="G18" s="119"/>
      <c r="H18" s="119"/>
      <c r="I18" s="119"/>
      <c r="J18" s="119"/>
      <c r="K18" s="119"/>
      <c r="L18" s="119"/>
      <c r="M18" s="119"/>
    </row>
    <row r="19" spans="1:13" ht="13.5" customHeight="1" x14ac:dyDescent="0.15">
      <c r="A19" s="277"/>
      <c r="B19" s="274"/>
      <c r="C19" s="115" t="s">
        <v>169</v>
      </c>
      <c r="D19" s="119"/>
      <c r="E19" s="119"/>
      <c r="F19" s="119"/>
      <c r="G19" s="119"/>
      <c r="H19" s="119"/>
      <c r="I19" s="119"/>
      <c r="J19" s="119"/>
      <c r="K19" s="119"/>
      <c r="L19" s="119"/>
      <c r="M19" s="119"/>
    </row>
    <row r="20" spans="1:13" ht="12.6" customHeight="1" x14ac:dyDescent="0.15">
      <c r="A20" s="278"/>
      <c r="B20" s="275"/>
      <c r="C20" s="116" t="s">
        <v>15</v>
      </c>
      <c r="D20" s="120">
        <v>0</v>
      </c>
      <c r="E20" s="120">
        <v>0</v>
      </c>
      <c r="F20" s="120">
        <v>0</v>
      </c>
      <c r="G20" s="120">
        <v>0</v>
      </c>
      <c r="H20" s="120">
        <v>100000</v>
      </c>
      <c r="I20" s="120">
        <v>100000</v>
      </c>
      <c r="J20" s="120">
        <v>100000</v>
      </c>
      <c r="K20" s="120">
        <v>100000</v>
      </c>
      <c r="L20" s="120">
        <v>100000</v>
      </c>
      <c r="M20" s="120">
        <v>100000</v>
      </c>
    </row>
    <row r="21" spans="1:13" ht="13.5" customHeight="1" x14ac:dyDescent="0.15">
      <c r="A21" s="269" t="s">
        <v>206</v>
      </c>
      <c r="B21" s="269"/>
      <c r="C21" s="269"/>
      <c r="D21" s="12">
        <f>SUM(D7:D13)-SUM(D14:D20)</f>
        <v>6000000</v>
      </c>
      <c r="E21" s="12">
        <f t="shared" ref="E21:M21" si="1">SUM(E7:E13)-SUM(E14:E20)</f>
        <v>0</v>
      </c>
      <c r="F21" s="12">
        <f t="shared" si="1"/>
        <v>0</v>
      </c>
      <c r="G21" s="12">
        <f t="shared" si="1"/>
        <v>-200000</v>
      </c>
      <c r="H21" s="12">
        <f t="shared" si="1"/>
        <v>-500000</v>
      </c>
      <c r="I21" s="12">
        <f t="shared" si="1"/>
        <v>-500000</v>
      </c>
      <c r="J21" s="12">
        <f t="shared" si="1"/>
        <v>-500000</v>
      </c>
      <c r="K21" s="12">
        <f t="shared" si="1"/>
        <v>-500000</v>
      </c>
      <c r="L21" s="12">
        <f t="shared" si="1"/>
        <v>-500000</v>
      </c>
      <c r="M21" s="12">
        <f t="shared" si="1"/>
        <v>-500000</v>
      </c>
    </row>
    <row r="22" spans="1:13" ht="13.5" customHeight="1" x14ac:dyDescent="0.15">
      <c r="A22" s="283" t="s">
        <v>170</v>
      </c>
      <c r="B22" s="284"/>
      <c r="C22" s="285"/>
      <c r="D22" s="118">
        <v>0</v>
      </c>
      <c r="E22" s="118"/>
      <c r="F22" s="118"/>
      <c r="G22" s="118"/>
      <c r="H22" s="118"/>
      <c r="I22" s="118"/>
      <c r="J22" s="118"/>
      <c r="K22" s="118"/>
      <c r="L22" s="118"/>
      <c r="M22" s="118"/>
    </row>
    <row r="23" spans="1:13" ht="13.5" customHeight="1" x14ac:dyDescent="0.15">
      <c r="A23" s="283" t="s">
        <v>171</v>
      </c>
      <c r="B23" s="284"/>
      <c r="C23" s="285"/>
      <c r="D23" s="120">
        <v>0</v>
      </c>
      <c r="E23" s="120"/>
      <c r="F23" s="120"/>
      <c r="G23" s="120"/>
      <c r="H23" s="120"/>
      <c r="I23" s="120"/>
      <c r="J23" s="120"/>
      <c r="K23" s="120"/>
      <c r="L23" s="120"/>
      <c r="M23" s="120"/>
    </row>
    <row r="24" spans="1:13" ht="13.5" customHeight="1" x14ac:dyDescent="0.15">
      <c r="A24" s="280" t="s">
        <v>208</v>
      </c>
      <c r="B24" s="281"/>
      <c r="C24" s="282"/>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x14ac:dyDescent="0.15">
      <c r="A25" s="269" t="s">
        <v>173</v>
      </c>
      <c r="B25" s="269"/>
      <c r="C25" s="269"/>
      <c r="D25" s="12">
        <f>D6+D21+D24</f>
        <v>2049836.6768225245</v>
      </c>
      <c r="E25" s="12">
        <f>E6+E21+E24</f>
        <v>-1540283.187812971</v>
      </c>
      <c r="F25" s="12">
        <f t="shared" ref="F25:M25" si="3">F6+F21+F24</f>
        <v>-1335343.1201307178</v>
      </c>
      <c r="G25" s="12">
        <f t="shared" si="3"/>
        <v>-1048174.8021621332</v>
      </c>
      <c r="H25" s="12">
        <f t="shared" si="3"/>
        <v>-1348174.8021621332</v>
      </c>
      <c r="I25" s="12">
        <f t="shared" si="3"/>
        <v>-1348174.8021621332</v>
      </c>
      <c r="J25" s="12">
        <f t="shared" si="3"/>
        <v>-1348174.8021621332</v>
      </c>
      <c r="K25" s="12">
        <f t="shared" si="3"/>
        <v>-1348174.8021621332</v>
      </c>
      <c r="L25" s="12">
        <f t="shared" si="3"/>
        <v>-1348174.8021621332</v>
      </c>
      <c r="M25" s="12">
        <f t="shared" si="3"/>
        <v>-1348174.8021621332</v>
      </c>
    </row>
    <row r="26" spans="1:13" ht="13.5" customHeight="1" x14ac:dyDescent="0.15">
      <c r="A26" s="269" t="s">
        <v>174</v>
      </c>
      <c r="B26" s="269"/>
      <c r="C26" s="269"/>
      <c r="D26" s="12">
        <f>D5+D25</f>
        <v>6049836.6768225245</v>
      </c>
      <c r="E26" s="12">
        <f>E5+E25</f>
        <v>4509553.4890095536</v>
      </c>
      <c r="F26" s="12">
        <f t="shared" ref="F26:M26" si="4">F5+F25</f>
        <v>3174210.3688788358</v>
      </c>
      <c r="G26" s="12">
        <f t="shared" si="4"/>
        <v>2126035.5667167027</v>
      </c>
      <c r="H26" s="12">
        <f t="shared" si="4"/>
        <v>777860.7645545695</v>
      </c>
      <c r="I26" s="12">
        <f t="shared" si="4"/>
        <v>-570314.03760756366</v>
      </c>
      <c r="J26" s="12">
        <f t="shared" si="4"/>
        <v>-1918488.8397696968</v>
      </c>
      <c r="K26" s="12">
        <f t="shared" si="4"/>
        <v>-3266663.64193183</v>
      </c>
      <c r="L26" s="12">
        <f t="shared" si="4"/>
        <v>-4614838.4440939631</v>
      </c>
      <c r="M26" s="12">
        <f t="shared" si="4"/>
        <v>-5963013.2462560963</v>
      </c>
    </row>
    <row r="27" spans="1:13" x14ac:dyDescent="0.15">
      <c r="A27" s="127" t="s">
        <v>197</v>
      </c>
      <c r="B27" s="126"/>
      <c r="C27" s="126"/>
      <c r="D27" s="126"/>
      <c r="E27" s="126"/>
      <c r="F27" s="126"/>
      <c r="G27" s="126"/>
      <c r="H27" s="10"/>
      <c r="I27" s="10"/>
    </row>
    <row r="28" spans="1:13" x14ac:dyDescent="0.15">
      <c r="A28" s="129" t="s">
        <v>198</v>
      </c>
      <c r="B28" s="128" t="s">
        <v>212</v>
      </c>
      <c r="D28" s="130">
        <v>20</v>
      </c>
      <c r="E28" s="125" t="s">
        <v>201</v>
      </c>
      <c r="F28" s="131">
        <v>0</v>
      </c>
      <c r="G28" s="128" t="s">
        <v>202</v>
      </c>
      <c r="H28" s="10"/>
      <c r="I28" s="10"/>
    </row>
    <row r="29" spans="1:13" x14ac:dyDescent="0.15">
      <c r="A29" s="129" t="s">
        <v>199</v>
      </c>
      <c r="B29" s="128" t="s">
        <v>212</v>
      </c>
      <c r="D29" s="130">
        <v>30</v>
      </c>
      <c r="E29" s="125" t="s">
        <v>201</v>
      </c>
      <c r="F29" s="131">
        <v>1000000</v>
      </c>
      <c r="G29" s="128" t="s">
        <v>204</v>
      </c>
      <c r="H29" s="10"/>
      <c r="I29" s="10"/>
    </row>
    <row r="30" spans="1:13" x14ac:dyDescent="0.15">
      <c r="A30" s="129" t="s">
        <v>200</v>
      </c>
      <c r="B30" s="128" t="s">
        <v>203</v>
      </c>
      <c r="D30" s="132"/>
      <c r="E30" s="133"/>
      <c r="F30" s="134"/>
      <c r="G30" s="128"/>
      <c r="H30" s="10"/>
      <c r="I30" s="10"/>
    </row>
    <row r="31" spans="1:13" ht="18.75" x14ac:dyDescent="0.15">
      <c r="A31" s="264" t="s">
        <v>189</v>
      </c>
      <c r="B31" s="264"/>
      <c r="C31" s="264"/>
      <c r="D31" s="264"/>
      <c r="E31" s="264"/>
      <c r="F31" s="264"/>
      <c r="G31" s="264"/>
      <c r="H31" s="264"/>
      <c r="I31" s="264"/>
      <c r="J31" s="264"/>
      <c r="K31" s="264"/>
      <c r="L31" s="264"/>
      <c r="M31" s="264"/>
    </row>
    <row r="32" spans="1:13" x14ac:dyDescent="0.15">
      <c r="M32" s="95" t="s">
        <v>131</v>
      </c>
    </row>
    <row r="33" spans="1:13" x14ac:dyDescent="0.15">
      <c r="A33" s="157" t="s">
        <v>186</v>
      </c>
      <c r="B33" s="157"/>
      <c r="C33" s="157" t="s">
        <v>188</v>
      </c>
      <c r="D33" s="159"/>
      <c r="E33" s="159"/>
      <c r="F33" s="159"/>
      <c r="G33" s="159"/>
      <c r="H33" s="159"/>
      <c r="I33" s="159"/>
      <c r="J33" s="159"/>
      <c r="K33" s="159"/>
      <c r="L33" s="159"/>
      <c r="M33" s="159"/>
    </row>
    <row r="34" spans="1:13" x14ac:dyDescent="0.15">
      <c r="A34" s="157"/>
      <c r="B34" s="157"/>
      <c r="C34" s="94" t="s">
        <v>187</v>
      </c>
      <c r="D34" s="3" t="s">
        <v>175</v>
      </c>
      <c r="E34" s="3" t="s">
        <v>176</v>
      </c>
      <c r="F34" s="4" t="s">
        <v>177</v>
      </c>
      <c r="G34" s="3" t="s">
        <v>178</v>
      </c>
      <c r="H34" s="4" t="s">
        <v>179</v>
      </c>
      <c r="I34" s="3" t="s">
        <v>180</v>
      </c>
      <c r="J34" s="4" t="s">
        <v>181</v>
      </c>
      <c r="K34" s="3" t="s">
        <v>182</v>
      </c>
      <c r="L34" s="4" t="s">
        <v>183</v>
      </c>
      <c r="M34" s="3" t="s">
        <v>184</v>
      </c>
    </row>
    <row r="35" spans="1:13" x14ac:dyDescent="0.15">
      <c r="A35" s="268" t="s">
        <v>165</v>
      </c>
      <c r="B35" s="268"/>
      <c r="C35" s="103">
        <v>3000000</v>
      </c>
      <c r="D35" s="96">
        <f t="shared" ref="D35:D40" si="5">C35+D7-D14</f>
        <v>6000000</v>
      </c>
      <c r="E35" s="96">
        <f t="shared" ref="E35:M35" si="6">D35+E7-E14</f>
        <v>6000000</v>
      </c>
      <c r="F35" s="96">
        <f t="shared" si="6"/>
        <v>6000000</v>
      </c>
      <c r="G35" s="96">
        <f t="shared" si="6"/>
        <v>5900000</v>
      </c>
      <c r="H35" s="96">
        <f>G35+H7-H14</f>
        <v>5700000</v>
      </c>
      <c r="I35" s="96">
        <f t="shared" si="6"/>
        <v>5500000</v>
      </c>
      <c r="J35" s="96">
        <f t="shared" si="6"/>
        <v>5300000</v>
      </c>
      <c r="K35" s="96">
        <f t="shared" si="6"/>
        <v>5100000</v>
      </c>
      <c r="L35" s="96">
        <f t="shared" si="6"/>
        <v>4900000</v>
      </c>
      <c r="M35" s="96">
        <f t="shared" si="6"/>
        <v>4700000</v>
      </c>
    </row>
    <row r="36" spans="1:13" x14ac:dyDescent="0.15">
      <c r="A36" s="268" t="s">
        <v>164</v>
      </c>
      <c r="B36" s="268"/>
      <c r="C36" s="103">
        <v>1200000</v>
      </c>
      <c r="D36" s="96">
        <f t="shared" si="5"/>
        <v>4200000</v>
      </c>
      <c r="E36" s="96">
        <f t="shared" ref="E36:M36" si="7">D36+E8-E15</f>
        <v>4200000</v>
      </c>
      <c r="F36" s="96">
        <f t="shared" si="7"/>
        <v>4200000</v>
      </c>
      <c r="G36" s="96">
        <f t="shared" si="7"/>
        <v>4100000</v>
      </c>
      <c r="H36" s="96">
        <f t="shared" si="7"/>
        <v>3900000</v>
      </c>
      <c r="I36" s="96">
        <f t="shared" si="7"/>
        <v>3700000</v>
      </c>
      <c r="J36" s="96">
        <f t="shared" si="7"/>
        <v>3500000</v>
      </c>
      <c r="K36" s="96">
        <f t="shared" si="7"/>
        <v>3300000</v>
      </c>
      <c r="L36" s="96">
        <f t="shared" si="7"/>
        <v>3100000</v>
      </c>
      <c r="M36" s="96">
        <f t="shared" si="7"/>
        <v>2900000</v>
      </c>
    </row>
    <row r="37" spans="1:13" x14ac:dyDescent="0.15">
      <c r="A37" s="268" t="s">
        <v>166</v>
      </c>
      <c r="B37" s="268"/>
      <c r="C37" s="103"/>
      <c r="D37" s="96">
        <f t="shared" si="5"/>
        <v>0</v>
      </c>
      <c r="E37" s="96">
        <f t="shared" ref="E37:M37" si="8">D37+E9-E16</f>
        <v>0</v>
      </c>
      <c r="F37" s="96">
        <f t="shared" si="8"/>
        <v>0</v>
      </c>
      <c r="G37" s="96">
        <f t="shared" si="8"/>
        <v>0</v>
      </c>
      <c r="H37" s="96">
        <f t="shared" si="8"/>
        <v>0</v>
      </c>
      <c r="I37" s="96">
        <f t="shared" si="8"/>
        <v>0</v>
      </c>
      <c r="J37" s="96">
        <f t="shared" si="8"/>
        <v>0</v>
      </c>
      <c r="K37" s="96">
        <f t="shared" si="8"/>
        <v>0</v>
      </c>
      <c r="L37" s="96">
        <f t="shared" si="8"/>
        <v>0</v>
      </c>
      <c r="M37" s="96">
        <f t="shared" si="8"/>
        <v>0</v>
      </c>
    </row>
    <row r="38" spans="1:13" x14ac:dyDescent="0.15">
      <c r="A38" s="268" t="s">
        <v>167</v>
      </c>
      <c r="B38" s="268"/>
      <c r="C38" s="103"/>
      <c r="D38" s="96">
        <f t="shared" si="5"/>
        <v>0</v>
      </c>
      <c r="E38" s="96">
        <f t="shared" ref="E38:M38" si="9">D38+E10-E17</f>
        <v>0</v>
      </c>
      <c r="F38" s="96">
        <f t="shared" si="9"/>
        <v>0</v>
      </c>
      <c r="G38" s="96">
        <f t="shared" si="9"/>
        <v>0</v>
      </c>
      <c r="H38" s="96">
        <f t="shared" si="9"/>
        <v>0</v>
      </c>
      <c r="I38" s="96">
        <f t="shared" si="9"/>
        <v>0</v>
      </c>
      <c r="J38" s="96">
        <f t="shared" si="9"/>
        <v>0</v>
      </c>
      <c r="K38" s="96">
        <f t="shared" si="9"/>
        <v>0</v>
      </c>
      <c r="L38" s="96">
        <f t="shared" si="9"/>
        <v>0</v>
      </c>
      <c r="M38" s="96">
        <f t="shared" si="9"/>
        <v>0</v>
      </c>
    </row>
    <row r="39" spans="1:13" x14ac:dyDescent="0.15">
      <c r="A39" s="268" t="s">
        <v>168</v>
      </c>
      <c r="B39" s="268"/>
      <c r="C39" s="103"/>
      <c r="D39" s="96">
        <f t="shared" si="5"/>
        <v>0</v>
      </c>
      <c r="E39" s="96">
        <f t="shared" ref="E39:M39" si="10">D39+E11-E18</f>
        <v>0</v>
      </c>
      <c r="F39" s="96">
        <f t="shared" si="10"/>
        <v>0</v>
      </c>
      <c r="G39" s="96">
        <f t="shared" si="10"/>
        <v>0</v>
      </c>
      <c r="H39" s="96">
        <f t="shared" si="10"/>
        <v>0</v>
      </c>
      <c r="I39" s="96">
        <f t="shared" si="10"/>
        <v>0</v>
      </c>
      <c r="J39" s="96">
        <f t="shared" si="10"/>
        <v>0</v>
      </c>
      <c r="K39" s="96">
        <f t="shared" si="10"/>
        <v>0</v>
      </c>
      <c r="L39" s="96">
        <f t="shared" si="10"/>
        <v>0</v>
      </c>
      <c r="M39" s="96">
        <f t="shared" si="10"/>
        <v>0</v>
      </c>
    </row>
    <row r="40" spans="1:13" x14ac:dyDescent="0.15">
      <c r="A40" s="268" t="s">
        <v>169</v>
      </c>
      <c r="B40" s="268"/>
      <c r="C40" s="103"/>
      <c r="D40" s="96">
        <f t="shared" si="5"/>
        <v>0</v>
      </c>
      <c r="E40" s="96">
        <f t="shared" ref="E40:M40" si="11">D40+E12-E19</f>
        <v>0</v>
      </c>
      <c r="F40" s="96">
        <f t="shared" si="11"/>
        <v>0</v>
      </c>
      <c r="G40" s="96">
        <f t="shared" si="11"/>
        <v>0</v>
      </c>
      <c r="H40" s="96">
        <f t="shared" si="11"/>
        <v>0</v>
      </c>
      <c r="I40" s="96">
        <f t="shared" si="11"/>
        <v>0</v>
      </c>
      <c r="J40" s="96">
        <f t="shared" si="11"/>
        <v>0</v>
      </c>
      <c r="K40" s="96">
        <f t="shared" si="11"/>
        <v>0</v>
      </c>
      <c r="L40" s="96">
        <f t="shared" si="11"/>
        <v>0</v>
      </c>
      <c r="M40" s="96">
        <f t="shared" si="11"/>
        <v>0</v>
      </c>
    </row>
    <row r="41" spans="1:13" x14ac:dyDescent="0.15">
      <c r="A41" s="268"/>
      <c r="B41" s="268"/>
      <c r="C41" s="103"/>
      <c r="D41" s="96"/>
      <c r="E41" s="96"/>
      <c r="F41" s="96"/>
      <c r="G41" s="96"/>
      <c r="H41" s="96"/>
      <c r="I41" s="96"/>
      <c r="J41" s="96"/>
      <c r="K41" s="96"/>
      <c r="L41" s="96"/>
      <c r="M41" s="96"/>
    </row>
    <row r="42" spans="1:13" x14ac:dyDescent="0.15">
      <c r="A42" s="268"/>
      <c r="B42" s="268"/>
      <c r="C42" s="103"/>
      <c r="D42" s="96"/>
      <c r="E42" s="96"/>
      <c r="F42" s="96"/>
      <c r="G42" s="96"/>
      <c r="H42" s="96"/>
      <c r="I42" s="96"/>
      <c r="J42" s="96"/>
      <c r="K42" s="96"/>
      <c r="L42" s="96"/>
      <c r="M42" s="96"/>
    </row>
    <row r="43" spans="1:13" x14ac:dyDescent="0.15">
      <c r="A43" s="268" t="s">
        <v>15</v>
      </c>
      <c r="B43" s="268"/>
      <c r="C43" s="103">
        <v>3000000</v>
      </c>
      <c r="D43" s="96">
        <f>C43+D13-D20</f>
        <v>3000000</v>
      </c>
      <c r="E43" s="96">
        <f t="shared" ref="E43:M43" si="12">D43+E13-E20</f>
        <v>3000000</v>
      </c>
      <c r="F43" s="96">
        <f t="shared" si="12"/>
        <v>3000000</v>
      </c>
      <c r="G43" s="96">
        <f t="shared" si="12"/>
        <v>3000000</v>
      </c>
      <c r="H43" s="96">
        <f t="shared" si="12"/>
        <v>2900000</v>
      </c>
      <c r="I43" s="96">
        <f t="shared" si="12"/>
        <v>2800000</v>
      </c>
      <c r="J43" s="96">
        <f t="shared" si="12"/>
        <v>2700000</v>
      </c>
      <c r="K43" s="96">
        <f t="shared" si="12"/>
        <v>2600000</v>
      </c>
      <c r="L43" s="96">
        <f t="shared" si="12"/>
        <v>2500000</v>
      </c>
      <c r="M43" s="96">
        <f t="shared" si="12"/>
        <v>2400000</v>
      </c>
    </row>
    <row r="44" spans="1:13" x14ac:dyDescent="0.15">
      <c r="A44" s="268" t="s">
        <v>19</v>
      </c>
      <c r="B44" s="268"/>
      <c r="C44" s="135">
        <f>SUM(C35:C43)</f>
        <v>7200000</v>
      </c>
      <c r="D44" s="108">
        <f t="shared" ref="D44:M44" si="13">SUM(D35:D43)</f>
        <v>13200000</v>
      </c>
      <c r="E44" s="108">
        <f t="shared" si="13"/>
        <v>13200000</v>
      </c>
      <c r="F44" s="108">
        <f t="shared" si="13"/>
        <v>13200000</v>
      </c>
      <c r="G44" s="108">
        <f t="shared" si="13"/>
        <v>13000000</v>
      </c>
      <c r="H44" s="108">
        <f t="shared" si="13"/>
        <v>12500000</v>
      </c>
      <c r="I44" s="108">
        <f t="shared" si="13"/>
        <v>12000000</v>
      </c>
      <c r="J44" s="108">
        <f t="shared" si="13"/>
        <v>11500000</v>
      </c>
      <c r="K44" s="108">
        <f t="shared" si="13"/>
        <v>11000000</v>
      </c>
      <c r="L44" s="108">
        <f t="shared" si="13"/>
        <v>10500000</v>
      </c>
      <c r="M44" s="108">
        <f t="shared" si="13"/>
        <v>10000000</v>
      </c>
    </row>
  </sheetData>
  <mergeCells count="27">
    <mergeCell ref="A1:M1"/>
    <mergeCell ref="A26:C26"/>
    <mergeCell ref="B14:B20"/>
    <mergeCell ref="B7:B13"/>
    <mergeCell ref="A14:A20"/>
    <mergeCell ref="A7:A13"/>
    <mergeCell ref="A21:C21"/>
    <mergeCell ref="A25:C25"/>
    <mergeCell ref="A6:C6"/>
    <mergeCell ref="A22:C22"/>
    <mergeCell ref="A23:C23"/>
    <mergeCell ref="A24:C24"/>
    <mergeCell ref="A31:M31"/>
    <mergeCell ref="A35:B35"/>
    <mergeCell ref="A36:B36"/>
    <mergeCell ref="A5:C5"/>
    <mergeCell ref="A4:C4"/>
    <mergeCell ref="A42:B42"/>
    <mergeCell ref="A43:B43"/>
    <mergeCell ref="A44:B44"/>
    <mergeCell ref="C33:M33"/>
    <mergeCell ref="A33:B34"/>
    <mergeCell ref="A37:B37"/>
    <mergeCell ref="A38:B38"/>
    <mergeCell ref="A39:B39"/>
    <mergeCell ref="A40:B40"/>
    <mergeCell ref="A41:B41"/>
  </mergeCells>
  <phoneticPr fontId="2"/>
  <printOptions horizontalCentered="1"/>
  <pageMargins left="0.70866141732283472" right="0.70866141732283472" top="0.55118110236220474" bottom="0.55118110236220474" header="0.31496062992125984" footer="0.31496062992125984"/>
  <pageSetup paperSize="9" scale="78" orientation="landscape" cellComments="asDisplayed" r:id="rId1"/>
</worksheet>
</file>